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ustomProperty1.bin" ContentType="application/vnd.openxmlformats-officedocument.spreadsheetml.customProperty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omments1.xml" ContentType="application/vnd.openxmlformats-officedocument.spreadsheetml.comments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omments2.xml" ContentType="application/vnd.openxmlformats-officedocument.spreadsheetml.comments+xml"/>
  <Override PartName="/xl/tables/table4.xml" ContentType="application/vnd.openxmlformats-officedocument.spreadsheetml.table+xml"/>
  <Override PartName="/xl/comments3.xml" ContentType="application/vnd.openxmlformats-officedocument.spreadsheetml.comments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827"/>
  <workbookPr codeName="EstaPastaDeTrabalho" defaultThemeVersion="166925"/>
  <mc:AlternateContent xmlns:mc="http://schemas.openxmlformats.org/markup-compatibility/2006">
    <mc:Choice Requires="x15">
      <x15ac:absPath xmlns:x15ac="http://schemas.microsoft.com/office/spreadsheetml/2010/11/ac" url="https://ajinomotodobrasil-my.sharepoint.com/personal/cesar_valerio_br_ajinomoto_com/Documents/Área de Trabalho/Programação/Projetos com Leo/Arquivos enviados/"/>
    </mc:Choice>
  </mc:AlternateContent>
  <xr:revisionPtr revIDLastSave="1301" documentId="13_ncr:1_{785B2EE8-8DCB-4154-A7A6-A2B1EA4AC7B8}" xr6:coauthVersionLast="47" xr6:coauthVersionMax="47" xr10:uidLastSave="{BC870B12-0179-4BAB-9236-7B1FD52EE02A}"/>
  <bookViews>
    <workbookView xWindow="-110" yWindow="-110" windowWidth="19420" windowHeight="10420" tabRatio="527" xr2:uid="{00000000-000D-0000-FFFF-FFFF00000000}"/>
  </bookViews>
  <sheets>
    <sheet name="LF process control" sheetId="1" r:id="rId1"/>
    <sheet name="Remuneração AJG DPE_SP" sheetId="32" r:id="rId2"/>
    <sheet name="LF stata (usar pivot table)" sheetId="30" r:id="rId3"/>
    <sheet name="Partnerships" sheetId="35" r:id="rId4"/>
  </sheets>
  <definedNames>
    <definedName name="_xlnm._FilterDatabase" localSheetId="0" hidden="1">'LF process control'!#REF!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44257.2700694444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</definedNames>
  <calcPr calcId="191029" calcMode="manual" refMode="R1C1" calcCompleted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300" i="1" l="1"/>
  <c r="D300" i="1"/>
  <c r="P26" i="35" l="1"/>
  <c r="D42" i="35"/>
  <c r="E42" i="35"/>
  <c r="F42" i="35"/>
  <c r="G42" i="35"/>
  <c r="H42" i="35"/>
  <c r="I42" i="35"/>
  <c r="P43" i="35"/>
  <c r="D43" i="35"/>
  <c r="E43" i="35"/>
  <c r="F43" i="35"/>
  <c r="G43" i="35"/>
  <c r="H43" i="35"/>
  <c r="I43" i="35"/>
  <c r="P41" i="35"/>
  <c r="D41" i="35"/>
  <c r="E41" i="35"/>
  <c r="F41" i="35"/>
  <c r="G41" i="35"/>
  <c r="H41" i="35"/>
  <c r="I41" i="35"/>
  <c r="D40" i="35"/>
  <c r="E40" i="35"/>
  <c r="F40" i="35"/>
  <c r="G40" i="35"/>
  <c r="H40" i="35"/>
  <c r="I40" i="35"/>
  <c r="I19" i="35"/>
  <c r="H19" i="35"/>
  <c r="G19" i="35"/>
  <c r="F19" i="35"/>
  <c r="E19" i="35"/>
  <c r="D19" i="35"/>
  <c r="I48" i="35"/>
  <c r="H48" i="35"/>
  <c r="G48" i="35"/>
  <c r="F48" i="35"/>
  <c r="E48" i="35"/>
  <c r="D48" i="35"/>
  <c r="AB248" i="1"/>
  <c r="P39" i="35"/>
  <c r="P38" i="35"/>
  <c r="P47" i="35"/>
  <c r="D39" i="35"/>
  <c r="E39" i="35"/>
  <c r="F39" i="35"/>
  <c r="G39" i="35"/>
  <c r="H39" i="35"/>
  <c r="I39" i="35"/>
  <c r="D38" i="35"/>
  <c r="E38" i="35"/>
  <c r="F38" i="35"/>
  <c r="G38" i="35"/>
  <c r="H38" i="35"/>
  <c r="I38" i="35"/>
  <c r="P4" i="35"/>
  <c r="P5" i="35"/>
  <c r="P6" i="35"/>
  <c r="P7" i="35"/>
  <c r="P8" i="35"/>
  <c r="P9" i="35"/>
  <c r="P10" i="35"/>
  <c r="P11" i="35"/>
  <c r="P12" i="35"/>
  <c r="P14" i="35"/>
  <c r="P15" i="35"/>
  <c r="P16" i="35"/>
  <c r="P3" i="35"/>
  <c r="I37" i="35"/>
  <c r="H37" i="35"/>
  <c r="G37" i="35"/>
  <c r="F37" i="35"/>
  <c r="E37" i="35"/>
  <c r="D37" i="35"/>
  <c r="I36" i="35"/>
  <c r="H36" i="35"/>
  <c r="G36" i="35"/>
  <c r="F36" i="35"/>
  <c r="E36" i="35"/>
  <c r="D36" i="35"/>
  <c r="P35" i="35"/>
  <c r="P31" i="35"/>
  <c r="I31" i="35"/>
  <c r="H31" i="35"/>
  <c r="G31" i="35"/>
  <c r="F31" i="35"/>
  <c r="E31" i="35"/>
  <c r="D31" i="35"/>
  <c r="P30" i="35"/>
  <c r="I30" i="35"/>
  <c r="H30" i="35"/>
  <c r="G30" i="35"/>
  <c r="F30" i="35"/>
  <c r="E30" i="35"/>
  <c r="D30" i="35"/>
  <c r="P29" i="35"/>
  <c r="I29" i="35"/>
  <c r="H29" i="35"/>
  <c r="G29" i="35"/>
  <c r="F29" i="35"/>
  <c r="E29" i="35"/>
  <c r="D29" i="35"/>
  <c r="P28" i="35"/>
  <c r="I28" i="35"/>
  <c r="H28" i="35"/>
  <c r="G28" i="35"/>
  <c r="F28" i="35"/>
  <c r="E28" i="35"/>
  <c r="D28" i="35"/>
  <c r="I26" i="35"/>
  <c r="H26" i="35"/>
  <c r="G26" i="35"/>
  <c r="F26" i="35"/>
  <c r="E26" i="35"/>
  <c r="D26" i="35"/>
  <c r="I22" i="35"/>
  <c r="H22" i="35"/>
  <c r="G22" i="35"/>
  <c r="F22" i="35"/>
  <c r="E22" i="35"/>
  <c r="D22" i="35"/>
  <c r="I16" i="35"/>
  <c r="H16" i="35"/>
  <c r="G16" i="35"/>
  <c r="F16" i="35"/>
  <c r="E16" i="35"/>
  <c r="D16" i="35"/>
  <c r="I15" i="35"/>
  <c r="H15" i="35"/>
  <c r="G15" i="35"/>
  <c r="F15" i="35"/>
  <c r="E15" i="35"/>
  <c r="D15" i="35"/>
  <c r="I14" i="35"/>
  <c r="H14" i="35"/>
  <c r="G14" i="35"/>
  <c r="F14" i="35"/>
  <c r="E14" i="35"/>
  <c r="D14" i="35"/>
  <c r="I13" i="35"/>
  <c r="H13" i="35"/>
  <c r="G13" i="35"/>
  <c r="F13" i="35"/>
  <c r="E13" i="35"/>
  <c r="D13" i="35"/>
  <c r="I12" i="35"/>
  <c r="H12" i="35"/>
  <c r="G12" i="35"/>
  <c r="F12" i="35"/>
  <c r="E12" i="35"/>
  <c r="D12" i="35"/>
  <c r="I11" i="35"/>
  <c r="H11" i="35"/>
  <c r="G11" i="35"/>
  <c r="F11" i="35"/>
  <c r="E11" i="35"/>
  <c r="D11" i="35"/>
  <c r="I10" i="35"/>
  <c r="H10" i="35"/>
  <c r="G10" i="35"/>
  <c r="F10" i="35"/>
  <c r="E10" i="35"/>
  <c r="D10" i="35"/>
  <c r="I9" i="35"/>
  <c r="H9" i="35"/>
  <c r="G9" i="35"/>
  <c r="F9" i="35"/>
  <c r="E9" i="35"/>
  <c r="D9" i="35"/>
  <c r="I8" i="35"/>
  <c r="H8" i="35"/>
  <c r="G8" i="35"/>
  <c r="F8" i="35"/>
  <c r="E8" i="35"/>
  <c r="D8" i="35"/>
  <c r="I7" i="35"/>
  <c r="H7" i="35"/>
  <c r="G7" i="35"/>
  <c r="F7" i="35"/>
  <c r="E7" i="35"/>
  <c r="D7" i="35"/>
  <c r="I6" i="35"/>
  <c r="H6" i="35"/>
  <c r="G6" i="35"/>
  <c r="F6" i="35"/>
  <c r="E6" i="35"/>
  <c r="D6" i="35"/>
  <c r="I5" i="35"/>
  <c r="H5" i="35"/>
  <c r="G5" i="35"/>
  <c r="F5" i="35"/>
  <c r="E5" i="35"/>
  <c r="D5" i="35"/>
  <c r="I4" i="35"/>
  <c r="H4" i="35"/>
  <c r="G4" i="35"/>
  <c r="F4" i="35"/>
  <c r="E4" i="35"/>
  <c r="D4" i="35"/>
  <c r="I3" i="35"/>
  <c r="H3" i="35"/>
  <c r="G3" i="35"/>
  <c r="F3" i="35"/>
  <c r="E3" i="35"/>
  <c r="D3" i="35"/>
  <c r="J3" i="30" l="1"/>
  <c r="J4" i="30"/>
  <c r="J5" i="30"/>
  <c r="J6" i="30"/>
  <c r="J7" i="30"/>
  <c r="J8" i="30"/>
  <c r="J9" i="30"/>
  <c r="J10" i="30"/>
  <c r="J11" i="30"/>
  <c r="J12" i="30"/>
  <c r="J13" i="30"/>
  <c r="J14" i="30"/>
  <c r="J15" i="30"/>
  <c r="J16" i="30"/>
  <c r="J17" i="30"/>
  <c r="J18" i="30"/>
  <c r="J19" i="30"/>
  <c r="J20" i="30"/>
  <c r="J21" i="30"/>
  <c r="J22" i="30"/>
  <c r="J23" i="30"/>
  <c r="J24" i="30"/>
  <c r="J25" i="30"/>
  <c r="J26" i="30"/>
  <c r="J27" i="30"/>
  <c r="J28" i="30"/>
  <c r="J29" i="30"/>
  <c r="J30" i="30"/>
  <c r="J31" i="30"/>
  <c r="J32" i="30"/>
  <c r="J33" i="30"/>
  <c r="J34" i="30"/>
  <c r="J35" i="30"/>
  <c r="J36" i="30"/>
  <c r="J37" i="30"/>
  <c r="J38" i="30"/>
  <c r="J39" i="30"/>
  <c r="J40" i="30"/>
  <c r="J41" i="30"/>
  <c r="J42" i="30"/>
  <c r="J43" i="30"/>
  <c r="J44" i="30"/>
  <c r="J45" i="30"/>
  <c r="J46" i="30"/>
  <c r="J47" i="30"/>
  <c r="C396" i="1"/>
  <c r="D396" i="1"/>
  <c r="AT396" i="1"/>
  <c r="C397" i="1"/>
  <c r="D397" i="1"/>
  <c r="AT397" i="1"/>
  <c r="D392" i="1"/>
  <c r="C392" i="1"/>
  <c r="C391" i="1"/>
  <c r="D391" i="1"/>
  <c r="Z367" i="1" l="1"/>
  <c r="AB367" i="1" s="1"/>
  <c r="Z245" i="1"/>
  <c r="AB58" i="1"/>
  <c r="AB235" i="1"/>
  <c r="AT387" i="1"/>
  <c r="C386" i="1"/>
  <c r="D386" i="1"/>
  <c r="C387" i="1"/>
  <c r="D387" i="1"/>
  <c r="C388" i="1"/>
  <c r="D388" i="1"/>
  <c r="AT239" i="1"/>
  <c r="D163" i="1"/>
  <c r="AB141" i="1"/>
  <c r="P37" i="35" l="1"/>
  <c r="D381" i="1"/>
  <c r="C381" i="1"/>
  <c r="D382" i="1"/>
  <c r="D379" i="1"/>
  <c r="C379" i="1"/>
  <c r="D378" i="1"/>
  <c r="C378" i="1"/>
  <c r="D377" i="1"/>
  <c r="C377" i="1"/>
  <c r="C502" i="1"/>
  <c r="D502" i="1"/>
  <c r="D375" i="1"/>
  <c r="C375" i="1"/>
  <c r="C374" i="1"/>
  <c r="D374" i="1"/>
  <c r="AB264" i="1"/>
  <c r="P13" i="35" s="1"/>
  <c r="Z264" i="1"/>
  <c r="AB266" i="1"/>
  <c r="AT318" i="1" l="1"/>
  <c r="AT326" i="1"/>
  <c r="AT332" i="1"/>
  <c r="AT354" i="1"/>
  <c r="AT281" i="1"/>
  <c r="D362" i="1"/>
  <c r="C362" i="1"/>
  <c r="AE93" i="1"/>
  <c r="AT26" i="1"/>
  <c r="AB121" i="1"/>
  <c r="AB328" i="1"/>
  <c r="AT129" i="1"/>
  <c r="D329" i="1"/>
  <c r="C329" i="1"/>
  <c r="AT140" i="1"/>
  <c r="D301" i="1"/>
  <c r="C301" i="1"/>
  <c r="AT181" i="1"/>
  <c r="AB249" i="1"/>
  <c r="AE248" i="1"/>
  <c r="AE220" i="1"/>
  <c r="P36" i="35" l="1"/>
  <c r="D320" i="1"/>
  <c r="C320" i="1"/>
  <c r="AT303" i="1"/>
  <c r="D319" i="1"/>
  <c r="C319" i="1"/>
  <c r="D318" i="1"/>
  <c r="C318" i="1"/>
  <c r="D317" i="1"/>
  <c r="C317" i="1"/>
  <c r="D316" i="1"/>
  <c r="C316" i="1"/>
  <c r="D315" i="1"/>
  <c r="C315" i="1"/>
  <c r="D314" i="1"/>
  <c r="C314" i="1"/>
  <c r="D313" i="1"/>
  <c r="C313" i="1"/>
  <c r="D312" i="1"/>
  <c r="C312" i="1"/>
  <c r="D311" i="1"/>
  <c r="C311" i="1"/>
  <c r="AB142" i="1"/>
  <c r="P40" i="35" s="1"/>
  <c r="AT52" i="1"/>
  <c r="AT301" i="1"/>
  <c r="AT300" i="1"/>
  <c r="AE185" i="1"/>
  <c r="AE206" i="1"/>
  <c r="AE201" i="1"/>
  <c r="AE214" i="1"/>
  <c r="AE244" i="1"/>
  <c r="AB215" i="1" l="1"/>
  <c r="AB217" i="1"/>
  <c r="P48" i="35" s="1"/>
  <c r="AE216" i="1"/>
  <c r="AB207" i="1" l="1"/>
  <c r="AB196" i="1" l="1"/>
  <c r="AE196" i="1" s="1"/>
  <c r="AT265" i="1" l="1"/>
  <c r="AB181" i="1" l="1"/>
  <c r="AB158" i="1"/>
  <c r="AB157" i="1"/>
  <c r="AB155" i="1"/>
  <c r="P42" i="35" s="1"/>
  <c r="AB11" i="1" l="1"/>
  <c r="AB120" i="1"/>
  <c r="AB117" i="1"/>
  <c r="P19" i="35" s="1"/>
  <c r="AB116" i="1"/>
  <c r="AB114" i="1"/>
  <c r="AB107" i="1"/>
  <c r="AB96" i="1" l="1"/>
  <c r="Z96" i="1"/>
  <c r="AB92" i="1"/>
  <c r="AB85" i="1"/>
  <c r="AB84" i="1"/>
  <c r="AB80" i="1"/>
  <c r="P22" i="35" l="1"/>
  <c r="AT71" i="1"/>
  <c r="AE66" i="1" l="1"/>
  <c r="AB63" i="1"/>
  <c r="AB62" i="1" l="1"/>
  <c r="AT58" i="1" l="1"/>
  <c r="AB55" i="1"/>
  <c r="AE54" i="1"/>
  <c r="AB53" i="1"/>
  <c r="AT48" i="1" l="1"/>
  <c r="AB47" i="1"/>
  <c r="AE47" i="1" l="1"/>
  <c r="AT41" i="1"/>
  <c r="AT40" i="1"/>
  <c r="AT43" i="1"/>
  <c r="AB42" i="1" l="1"/>
  <c r="AE42" i="1" s="1"/>
  <c r="AB40" i="1" l="1"/>
  <c r="AE39" i="1"/>
  <c r="AB36" i="1" l="1"/>
  <c r="AT35" i="1" l="1"/>
  <c r="AT33" i="1"/>
  <c r="AT32" i="1"/>
  <c r="AT23" i="1"/>
  <c r="AT299" i="1"/>
  <c r="AT298" i="1"/>
  <c r="AT297" i="1"/>
  <c r="AT296" i="1"/>
  <c r="AT295" i="1"/>
  <c r="AT294" i="1"/>
  <c r="AT293" i="1"/>
  <c r="AT292" i="1"/>
  <c r="AT291" i="1"/>
  <c r="AT290" i="1"/>
  <c r="AT289" i="1"/>
  <c r="AT288" i="1"/>
  <c r="AT287" i="1"/>
  <c r="AT286" i="1"/>
  <c r="AT285" i="1"/>
  <c r="AT284" i="1"/>
  <c r="AT283" i="1"/>
  <c r="AT282" i="1"/>
  <c r="AT280" i="1"/>
  <c r="AT279" i="1"/>
  <c r="AT278" i="1"/>
  <c r="AT277" i="1"/>
  <c r="AT276" i="1"/>
  <c r="AT275" i="1"/>
  <c r="AT274" i="1"/>
  <c r="AT273" i="1"/>
  <c r="AT272" i="1"/>
  <c r="AT270" i="1"/>
  <c r="AT269" i="1"/>
  <c r="AT268" i="1"/>
  <c r="AT267" i="1"/>
  <c r="AT266" i="1"/>
  <c r="AT264" i="1"/>
  <c r="AT263" i="1"/>
  <c r="AT262" i="1"/>
  <c r="AT261" i="1"/>
  <c r="AT260" i="1"/>
  <c r="AT259" i="1"/>
  <c r="AT258" i="1"/>
  <c r="AT257" i="1"/>
  <c r="AT256" i="1"/>
  <c r="AT255" i="1"/>
  <c r="AT254" i="1"/>
  <c r="AT253" i="1"/>
  <c r="AT252" i="1"/>
  <c r="AT251" i="1"/>
  <c r="AT250" i="1"/>
  <c r="AT249" i="1"/>
  <c r="AT248" i="1"/>
  <c r="AT247" i="1"/>
  <c r="AT246" i="1"/>
  <c r="AT245" i="1"/>
  <c r="AT244" i="1"/>
  <c r="AT243" i="1"/>
  <c r="AT242" i="1"/>
  <c r="AT241" i="1"/>
  <c r="AT240" i="1"/>
  <c r="AT238" i="1"/>
  <c r="AT237" i="1"/>
  <c r="AT236" i="1"/>
  <c r="AT235" i="1"/>
  <c r="AT234" i="1"/>
  <c r="AT233" i="1"/>
  <c r="AT232" i="1"/>
  <c r="AT231" i="1"/>
  <c r="AT230" i="1"/>
  <c r="AT229" i="1"/>
  <c r="AT228" i="1"/>
  <c r="AT227" i="1"/>
  <c r="AT226" i="1"/>
  <c r="AT225" i="1"/>
  <c r="AT224" i="1"/>
  <c r="AT223" i="1"/>
  <c r="AT222" i="1"/>
  <c r="AT221" i="1"/>
  <c r="AT220" i="1"/>
  <c r="AT219" i="1"/>
  <c r="AT218" i="1"/>
  <c r="AT217" i="1"/>
  <c r="AT216" i="1"/>
  <c r="AT215" i="1"/>
  <c r="AT214" i="1"/>
  <c r="AT213" i="1"/>
  <c r="AT212" i="1"/>
  <c r="AT211" i="1"/>
  <c r="AT210" i="1"/>
  <c r="AT209" i="1"/>
  <c r="AT208" i="1"/>
  <c r="AT207" i="1"/>
  <c r="AT206" i="1"/>
  <c r="AT205" i="1"/>
  <c r="AT204" i="1"/>
  <c r="AT203" i="1"/>
  <c r="AT202" i="1"/>
  <c r="AT201" i="1"/>
  <c r="AT200" i="1"/>
  <c r="AT199" i="1"/>
  <c r="AT198" i="1"/>
  <c r="AT197" i="1"/>
  <c r="AT196" i="1"/>
  <c r="AT195" i="1"/>
  <c r="AT194" i="1"/>
  <c r="AT193" i="1"/>
  <c r="AT192" i="1"/>
  <c r="AT191" i="1"/>
  <c r="AT190" i="1"/>
  <c r="AT189" i="1"/>
  <c r="AT188" i="1"/>
  <c r="AT187" i="1"/>
  <c r="AT186" i="1"/>
  <c r="AT185" i="1"/>
  <c r="AT184" i="1"/>
  <c r="AT183" i="1"/>
  <c r="AT182" i="1"/>
  <c r="AT179" i="1"/>
  <c r="AT178" i="1"/>
  <c r="AT177" i="1"/>
  <c r="AT176" i="1"/>
  <c r="AT175" i="1"/>
  <c r="AT174" i="1"/>
  <c r="AT173" i="1"/>
  <c r="AT172" i="1"/>
  <c r="AT171" i="1"/>
  <c r="AT170" i="1"/>
  <c r="AT169" i="1"/>
  <c r="AT168" i="1"/>
  <c r="AT167" i="1"/>
  <c r="AT166" i="1"/>
  <c r="AT165" i="1"/>
  <c r="AT164" i="1"/>
  <c r="AT163" i="1"/>
  <c r="AT161" i="1"/>
  <c r="AT160" i="1"/>
  <c r="AT159" i="1"/>
  <c r="AT158" i="1"/>
  <c r="AT157" i="1"/>
  <c r="AT156" i="1"/>
  <c r="AT155" i="1"/>
  <c r="AT154" i="1"/>
  <c r="AT153" i="1"/>
  <c r="AT152" i="1"/>
  <c r="AT151" i="1"/>
  <c r="AT150" i="1"/>
  <c r="AT149" i="1"/>
  <c r="AT148" i="1"/>
  <c r="AT147" i="1"/>
  <c r="AT146" i="1"/>
  <c r="AT145" i="1"/>
  <c r="AT144" i="1"/>
  <c r="AT143" i="1"/>
  <c r="AT142" i="1"/>
  <c r="AT141" i="1"/>
  <c r="AT139" i="1"/>
  <c r="AT138" i="1"/>
  <c r="AT137" i="1"/>
  <c r="AT136" i="1"/>
  <c r="AT135" i="1"/>
  <c r="AT134" i="1"/>
  <c r="AT133" i="1"/>
  <c r="AT132" i="1"/>
  <c r="AT131" i="1"/>
  <c r="AT130" i="1"/>
  <c r="AT128" i="1"/>
  <c r="AT127" i="1"/>
  <c r="AT126" i="1"/>
  <c r="AT125" i="1"/>
  <c r="AT124" i="1"/>
  <c r="AT123" i="1"/>
  <c r="AT122" i="1"/>
  <c r="AT121" i="1"/>
  <c r="AT120" i="1"/>
  <c r="AT119" i="1"/>
  <c r="AT118" i="1"/>
  <c r="AT117" i="1"/>
  <c r="AT116" i="1"/>
  <c r="AT115" i="1"/>
  <c r="AT114" i="1"/>
  <c r="AT113" i="1"/>
  <c r="AT112" i="1"/>
  <c r="AT111" i="1"/>
  <c r="AT110" i="1"/>
  <c r="AT109" i="1"/>
  <c r="AT108" i="1"/>
  <c r="AT107" i="1"/>
  <c r="AT106" i="1"/>
  <c r="AT105" i="1"/>
  <c r="AT104" i="1"/>
  <c r="AT103" i="1"/>
  <c r="AT102" i="1"/>
  <c r="AT101" i="1"/>
  <c r="AT100" i="1"/>
  <c r="AT99" i="1"/>
  <c r="AT97" i="1"/>
  <c r="AT96" i="1"/>
  <c r="AT95" i="1"/>
  <c r="AT94" i="1"/>
  <c r="AT93" i="1"/>
  <c r="AT92" i="1"/>
  <c r="AT91" i="1"/>
  <c r="AT90" i="1"/>
  <c r="AT89" i="1"/>
  <c r="AT88" i="1"/>
  <c r="AT87" i="1"/>
  <c r="AT86" i="1"/>
  <c r="AT85" i="1"/>
  <c r="AT84" i="1"/>
  <c r="AT83" i="1"/>
  <c r="AT82" i="1"/>
  <c r="AT81" i="1"/>
  <c r="AT80" i="1"/>
  <c r="AT79" i="1"/>
  <c r="AT78" i="1"/>
  <c r="AT77" i="1"/>
  <c r="AT76" i="1"/>
  <c r="AT75" i="1"/>
  <c r="AT74" i="1"/>
  <c r="AT73" i="1"/>
  <c r="AT72" i="1"/>
  <c r="AT70" i="1"/>
  <c r="AT69" i="1"/>
  <c r="AT68" i="1"/>
  <c r="AT67" i="1"/>
  <c r="AT66" i="1"/>
  <c r="AT65" i="1"/>
  <c r="AT64" i="1"/>
  <c r="AT63" i="1"/>
  <c r="AT62" i="1"/>
  <c r="AT61" i="1"/>
  <c r="AT60" i="1"/>
  <c r="AT59" i="1"/>
  <c r="AT57" i="1"/>
  <c r="AT56" i="1"/>
  <c r="AT55" i="1"/>
  <c r="AT54" i="1"/>
  <c r="AT53" i="1"/>
  <c r="AT51" i="1"/>
  <c r="AT50" i="1"/>
  <c r="AT49" i="1"/>
  <c r="AT47" i="1"/>
  <c r="AT46" i="1"/>
  <c r="AT45" i="1"/>
  <c r="AT44" i="1"/>
  <c r="AT39" i="1"/>
  <c r="AT38" i="1"/>
  <c r="AT37" i="1"/>
  <c r="AT36" i="1"/>
  <c r="AT34" i="1"/>
  <c r="AT31" i="1"/>
  <c r="AT30" i="1"/>
  <c r="AT29" i="1"/>
  <c r="AT27" i="1"/>
  <c r="AT25" i="1"/>
  <c r="AT24" i="1"/>
  <c r="AT22" i="1"/>
  <c r="AT20" i="1"/>
  <c r="AT19" i="1"/>
  <c r="AT18" i="1"/>
  <c r="AT17" i="1"/>
  <c r="AT16" i="1"/>
  <c r="AT15" i="1"/>
  <c r="AT14" i="1"/>
  <c r="AT13" i="1"/>
  <c r="AT12" i="1"/>
  <c r="AT11" i="1"/>
  <c r="AT10" i="1"/>
  <c r="AT9" i="1"/>
  <c r="AT8" i="1"/>
  <c r="AT7" i="1"/>
  <c r="AT6" i="1"/>
  <c r="AT5" i="1"/>
  <c r="AT4" i="1"/>
  <c r="AT3" i="1"/>
  <c r="AT2" i="1"/>
  <c r="D297" i="1" l="1"/>
  <c r="C297" i="1"/>
  <c r="D296" i="1"/>
  <c r="C296" i="1"/>
  <c r="D295" i="1"/>
  <c r="C295" i="1"/>
  <c r="C2" i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98" i="1"/>
  <c r="C99" i="1"/>
  <c r="C100" i="1"/>
  <c r="C101" i="1"/>
  <c r="C102" i="1"/>
  <c r="C103" i="1"/>
  <c r="C104" i="1"/>
  <c r="C105" i="1"/>
  <c r="C106" i="1"/>
  <c r="C107" i="1"/>
  <c r="C108" i="1"/>
  <c r="C109" i="1"/>
  <c r="C110" i="1"/>
  <c r="C111" i="1"/>
  <c r="C112" i="1"/>
  <c r="C113" i="1"/>
  <c r="C114" i="1"/>
  <c r="C115" i="1"/>
  <c r="C116" i="1"/>
  <c r="C117" i="1"/>
  <c r="C118" i="1"/>
  <c r="C119" i="1"/>
  <c r="C120" i="1"/>
  <c r="C121" i="1"/>
  <c r="C122" i="1"/>
  <c r="C123" i="1"/>
  <c r="C124" i="1"/>
  <c r="C125" i="1"/>
  <c r="C126" i="1"/>
  <c r="C127" i="1"/>
  <c r="C128" i="1"/>
  <c r="C129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C147" i="1"/>
  <c r="C148" i="1"/>
  <c r="C149" i="1"/>
  <c r="C150" i="1"/>
  <c r="C151" i="1"/>
  <c r="C152" i="1"/>
  <c r="C153" i="1"/>
  <c r="C154" i="1"/>
  <c r="C155" i="1"/>
  <c r="C156" i="1"/>
  <c r="C157" i="1"/>
  <c r="C158" i="1"/>
  <c r="C159" i="1"/>
  <c r="C160" i="1"/>
  <c r="C161" i="1"/>
  <c r="C162" i="1"/>
  <c r="C163" i="1"/>
  <c r="C164" i="1"/>
  <c r="C165" i="1"/>
  <c r="C166" i="1"/>
  <c r="C167" i="1"/>
  <c r="C168" i="1"/>
  <c r="C169" i="1"/>
  <c r="C170" i="1"/>
  <c r="C171" i="1"/>
  <c r="C172" i="1"/>
  <c r="C173" i="1"/>
  <c r="C174" i="1"/>
  <c r="C175" i="1"/>
  <c r="C176" i="1"/>
  <c r="C177" i="1"/>
  <c r="C178" i="1"/>
  <c r="C179" i="1"/>
  <c r="C180" i="1"/>
  <c r="C181" i="1"/>
  <c r="C182" i="1"/>
  <c r="C183" i="1"/>
  <c r="C184" i="1"/>
  <c r="C185" i="1"/>
  <c r="C186" i="1"/>
  <c r="C187" i="1"/>
  <c r="C188" i="1"/>
  <c r="C189" i="1"/>
  <c r="C190" i="1"/>
  <c r="C191" i="1"/>
  <c r="C192" i="1"/>
  <c r="C193" i="1"/>
  <c r="C194" i="1"/>
  <c r="C195" i="1"/>
  <c r="C196" i="1"/>
  <c r="C197" i="1"/>
  <c r="C198" i="1"/>
  <c r="C199" i="1"/>
  <c r="C200" i="1"/>
  <c r="C201" i="1"/>
  <c r="C202" i="1"/>
  <c r="C203" i="1"/>
  <c r="C204" i="1"/>
  <c r="C205" i="1"/>
  <c r="C206" i="1"/>
  <c r="C207" i="1"/>
  <c r="C208" i="1"/>
  <c r="C209" i="1"/>
  <c r="C210" i="1"/>
  <c r="C211" i="1"/>
  <c r="C212" i="1"/>
  <c r="C213" i="1"/>
  <c r="C214" i="1"/>
  <c r="C215" i="1"/>
  <c r="C216" i="1"/>
  <c r="C217" i="1"/>
  <c r="C218" i="1"/>
  <c r="C219" i="1"/>
  <c r="C220" i="1"/>
  <c r="C221" i="1"/>
  <c r="C222" i="1"/>
  <c r="C223" i="1"/>
  <c r="C224" i="1"/>
  <c r="C225" i="1"/>
  <c r="C226" i="1"/>
  <c r="C227" i="1"/>
  <c r="C228" i="1"/>
  <c r="C229" i="1"/>
  <c r="C230" i="1"/>
  <c r="C231" i="1"/>
  <c r="C232" i="1"/>
  <c r="C233" i="1"/>
  <c r="C234" i="1"/>
  <c r="C235" i="1"/>
  <c r="C236" i="1"/>
  <c r="C237" i="1"/>
  <c r="C238" i="1"/>
  <c r="C239" i="1"/>
  <c r="C240" i="1"/>
  <c r="C241" i="1"/>
  <c r="C242" i="1"/>
  <c r="C243" i="1"/>
  <c r="C244" i="1"/>
  <c r="C245" i="1"/>
  <c r="C246" i="1"/>
  <c r="C247" i="1"/>
  <c r="C248" i="1"/>
  <c r="C249" i="1"/>
  <c r="C250" i="1"/>
  <c r="C251" i="1"/>
  <c r="C252" i="1"/>
  <c r="C253" i="1"/>
  <c r="C254" i="1"/>
  <c r="C255" i="1"/>
  <c r="C256" i="1"/>
  <c r="C257" i="1"/>
  <c r="C258" i="1"/>
  <c r="C259" i="1"/>
  <c r="C260" i="1"/>
  <c r="C261" i="1"/>
  <c r="C262" i="1"/>
  <c r="C263" i="1"/>
  <c r="C264" i="1"/>
  <c r="C265" i="1"/>
  <c r="C266" i="1"/>
  <c r="C267" i="1"/>
  <c r="C268" i="1"/>
  <c r="C269" i="1"/>
  <c r="C270" i="1"/>
  <c r="C271" i="1"/>
  <c r="C272" i="1"/>
  <c r="C273" i="1"/>
  <c r="C274" i="1"/>
  <c r="C275" i="1"/>
  <c r="C276" i="1"/>
  <c r="C277" i="1"/>
  <c r="C278" i="1"/>
  <c r="C279" i="1"/>
  <c r="C280" i="1"/>
  <c r="C281" i="1"/>
  <c r="C282" i="1"/>
  <c r="C283" i="1"/>
  <c r="C284" i="1"/>
  <c r="C285" i="1"/>
  <c r="C286" i="1"/>
  <c r="C287" i="1"/>
  <c r="C288" i="1"/>
  <c r="C289" i="1"/>
  <c r="C290" i="1"/>
  <c r="C291" i="1"/>
  <c r="C292" i="1"/>
  <c r="C293" i="1"/>
  <c r="C294" i="1"/>
  <c r="C298" i="1"/>
  <c r="C299" i="1"/>
  <c r="C303" i="1"/>
  <c r="C302" i="1"/>
  <c r="C305" i="1"/>
  <c r="C306" i="1"/>
  <c r="C307" i="1"/>
  <c r="C308" i="1"/>
  <c r="C310" i="1"/>
  <c r="C321" i="1"/>
  <c r="C322" i="1"/>
  <c r="C323" i="1"/>
  <c r="C324" i="1"/>
  <c r="C325" i="1"/>
  <c r="C328" i="1"/>
  <c r="C326" i="1"/>
  <c r="C327" i="1"/>
  <c r="C330" i="1"/>
  <c r="C331" i="1"/>
  <c r="C332" i="1"/>
  <c r="C333" i="1"/>
  <c r="C334" i="1"/>
  <c r="C335" i="1"/>
  <c r="C336" i="1"/>
  <c r="C337" i="1"/>
  <c r="C338" i="1"/>
  <c r="C339" i="1"/>
  <c r="C340" i="1"/>
  <c r="C341" i="1"/>
  <c r="C342" i="1"/>
  <c r="C343" i="1"/>
  <c r="C344" i="1"/>
  <c r="C345" i="1"/>
  <c r="C346" i="1"/>
  <c r="C347" i="1"/>
  <c r="C348" i="1"/>
  <c r="C349" i="1"/>
  <c r="C350" i="1"/>
  <c r="C351" i="1"/>
  <c r="C352" i="1"/>
  <c r="C353" i="1"/>
  <c r="C354" i="1"/>
  <c r="C355" i="1"/>
  <c r="C356" i="1"/>
  <c r="C357" i="1"/>
  <c r="C358" i="1"/>
  <c r="C359" i="1"/>
  <c r="C360" i="1"/>
  <c r="C361" i="1"/>
  <c r="C363" i="1"/>
  <c r="C364" i="1"/>
  <c r="C365" i="1"/>
  <c r="C366" i="1"/>
  <c r="C367" i="1"/>
  <c r="C368" i="1"/>
  <c r="C369" i="1"/>
  <c r="C370" i="1"/>
  <c r="C371" i="1"/>
  <c r="C372" i="1"/>
  <c r="C373" i="1"/>
  <c r="C376" i="1"/>
  <c r="C380" i="1"/>
  <c r="C382" i="1"/>
  <c r="C383" i="1"/>
  <c r="C384" i="1"/>
  <c r="C385" i="1"/>
  <c r="C389" i="1"/>
  <c r="C390" i="1"/>
  <c r="C393" i="1"/>
  <c r="C394" i="1"/>
  <c r="C395" i="1"/>
  <c r="C398" i="1"/>
  <c r="C400" i="1"/>
  <c r="C399" i="1"/>
  <c r="C401" i="1"/>
  <c r="C402" i="1"/>
  <c r="C404" i="1"/>
  <c r="C403" i="1"/>
  <c r="C405" i="1"/>
  <c r="C406" i="1"/>
  <c r="C407" i="1"/>
  <c r="C408" i="1"/>
  <c r="C409" i="1"/>
  <c r="C410" i="1"/>
  <c r="C411" i="1"/>
  <c r="C412" i="1"/>
  <c r="C413" i="1"/>
  <c r="C414" i="1"/>
  <c r="C415" i="1"/>
  <c r="C416" i="1"/>
  <c r="C417" i="1"/>
  <c r="C418" i="1"/>
  <c r="C419" i="1"/>
  <c r="C420" i="1"/>
  <c r="C421" i="1"/>
  <c r="C422" i="1"/>
  <c r="C423" i="1"/>
  <c r="C424" i="1"/>
  <c r="C425" i="1"/>
  <c r="C426" i="1"/>
  <c r="C427" i="1"/>
  <c r="C428" i="1"/>
  <c r="C429" i="1"/>
  <c r="C430" i="1"/>
  <c r="C431" i="1"/>
  <c r="C432" i="1"/>
  <c r="C433" i="1"/>
  <c r="C434" i="1"/>
  <c r="C435" i="1"/>
  <c r="C436" i="1"/>
  <c r="C437" i="1"/>
  <c r="C438" i="1"/>
  <c r="C439" i="1"/>
  <c r="C440" i="1"/>
  <c r="C441" i="1"/>
  <c r="C442" i="1"/>
  <c r="C443" i="1"/>
  <c r="C444" i="1"/>
  <c r="C445" i="1"/>
  <c r="C446" i="1"/>
  <c r="C447" i="1"/>
  <c r="C448" i="1"/>
  <c r="C449" i="1"/>
  <c r="C450" i="1"/>
  <c r="C451" i="1"/>
  <c r="C452" i="1"/>
  <c r="C453" i="1"/>
  <c r="C454" i="1"/>
  <c r="C455" i="1"/>
  <c r="C456" i="1"/>
  <c r="C457" i="1"/>
  <c r="C458" i="1"/>
  <c r="C459" i="1"/>
  <c r="C460" i="1"/>
  <c r="C461" i="1"/>
  <c r="C462" i="1"/>
  <c r="C463" i="1"/>
  <c r="C464" i="1"/>
  <c r="C465" i="1"/>
  <c r="C466" i="1"/>
  <c r="C467" i="1"/>
  <c r="C468" i="1"/>
  <c r="C469" i="1"/>
  <c r="C470" i="1"/>
  <c r="C471" i="1"/>
  <c r="C472" i="1"/>
  <c r="C473" i="1"/>
  <c r="C474" i="1"/>
  <c r="C475" i="1"/>
  <c r="C476" i="1"/>
  <c r="C477" i="1"/>
  <c r="C478" i="1"/>
  <c r="C479" i="1"/>
  <c r="C480" i="1"/>
  <c r="C481" i="1"/>
  <c r="C482" i="1"/>
  <c r="C483" i="1"/>
  <c r="C484" i="1"/>
  <c r="C485" i="1"/>
  <c r="C486" i="1"/>
  <c r="C487" i="1"/>
  <c r="C488" i="1"/>
  <c r="C489" i="1"/>
  <c r="C490" i="1"/>
  <c r="C491" i="1"/>
  <c r="C492" i="1"/>
  <c r="C493" i="1"/>
  <c r="C494" i="1"/>
  <c r="C495" i="1"/>
  <c r="C496" i="1"/>
  <c r="C497" i="1"/>
  <c r="C498" i="1"/>
  <c r="C499" i="1"/>
  <c r="C500" i="1"/>
  <c r="C501" i="1"/>
  <c r="AE28" i="1" l="1"/>
  <c r="AT28" i="1" l="1"/>
  <c r="AB27" i="1"/>
  <c r="AB22" i="1" l="1"/>
  <c r="AE21" i="1" l="1"/>
  <c r="AT21" i="1" l="1"/>
  <c r="AB18" i="1"/>
  <c r="AB10" i="1" l="1"/>
  <c r="AB9" i="1" l="1"/>
  <c r="AB205" i="1" l="1"/>
  <c r="D28" i="30" l="1"/>
  <c r="D22" i="30" l="1"/>
  <c r="D23" i="30"/>
  <c r="D3" i="30"/>
  <c r="D8" i="30"/>
  <c r="D10" i="30"/>
  <c r="D14" i="30"/>
  <c r="D12" i="30"/>
  <c r="D5" i="30"/>
  <c r="D20" i="30"/>
  <c r="D4" i="30"/>
  <c r="D6" i="30"/>
  <c r="D7" i="30"/>
  <c r="D13" i="30"/>
  <c r="D9" i="30"/>
  <c r="D27" i="30"/>
  <c r="D17" i="30"/>
  <c r="D25" i="30"/>
  <c r="D11" i="30"/>
  <c r="D18" i="30"/>
  <c r="D24" i="30"/>
  <c r="D16" i="30"/>
  <c r="D19" i="30"/>
  <c r="D21" i="30"/>
  <c r="D26" i="30"/>
  <c r="D15" i="30"/>
  <c r="D30" i="30" l="1"/>
  <c r="D289" i="1"/>
  <c r="D425" i="1" l="1"/>
  <c r="D426" i="1"/>
  <c r="D427" i="1"/>
  <c r="D428" i="1"/>
  <c r="D429" i="1"/>
  <c r="D430" i="1"/>
  <c r="D431" i="1"/>
  <c r="D432" i="1"/>
  <c r="D433" i="1"/>
  <c r="D434" i="1"/>
  <c r="D435" i="1"/>
  <c r="D436" i="1"/>
  <c r="D437" i="1"/>
  <c r="D438" i="1"/>
  <c r="D439" i="1"/>
  <c r="D440" i="1"/>
  <c r="D441" i="1"/>
  <c r="D442" i="1"/>
  <c r="D443" i="1"/>
  <c r="D444" i="1"/>
  <c r="D445" i="1"/>
  <c r="D446" i="1"/>
  <c r="D447" i="1"/>
  <c r="D448" i="1"/>
  <c r="D449" i="1"/>
  <c r="D450" i="1"/>
  <c r="D451" i="1"/>
  <c r="D452" i="1"/>
  <c r="D453" i="1"/>
  <c r="D454" i="1"/>
  <c r="D455" i="1"/>
  <c r="D456" i="1"/>
  <c r="D457" i="1"/>
  <c r="D458" i="1"/>
  <c r="D459" i="1"/>
  <c r="D460" i="1"/>
  <c r="D461" i="1"/>
  <c r="D462" i="1"/>
  <c r="D463" i="1"/>
  <c r="D464" i="1"/>
  <c r="D465" i="1"/>
  <c r="D466" i="1"/>
  <c r="D467" i="1"/>
  <c r="D468" i="1"/>
  <c r="D469" i="1"/>
  <c r="D470" i="1"/>
  <c r="D471" i="1"/>
  <c r="D472" i="1"/>
  <c r="D473" i="1"/>
  <c r="D474" i="1"/>
  <c r="D475" i="1"/>
  <c r="D476" i="1"/>
  <c r="D477" i="1"/>
  <c r="D478" i="1"/>
  <c r="D479" i="1"/>
  <c r="D480" i="1"/>
  <c r="D481" i="1"/>
  <c r="D482" i="1"/>
  <c r="D483" i="1"/>
  <c r="D484" i="1"/>
  <c r="D485" i="1"/>
  <c r="D486" i="1"/>
  <c r="D487" i="1"/>
  <c r="D488" i="1"/>
  <c r="D489" i="1"/>
  <c r="D490" i="1"/>
  <c r="D491" i="1"/>
  <c r="D492" i="1"/>
  <c r="D493" i="1"/>
  <c r="D494" i="1"/>
  <c r="D495" i="1"/>
  <c r="D496" i="1"/>
  <c r="D497" i="1"/>
  <c r="D498" i="1"/>
  <c r="D499" i="1"/>
  <c r="D500" i="1"/>
  <c r="D501" i="1"/>
  <c r="D303" i="1"/>
  <c r="D302" i="1"/>
  <c r="D305" i="1"/>
  <c r="D306" i="1"/>
  <c r="D307" i="1"/>
  <c r="D308" i="1"/>
  <c r="D310" i="1"/>
  <c r="D321" i="1"/>
  <c r="D322" i="1"/>
  <c r="D323" i="1"/>
  <c r="D324" i="1"/>
  <c r="D325" i="1"/>
  <c r="D328" i="1"/>
  <c r="D326" i="1"/>
  <c r="D327" i="1"/>
  <c r="D330" i="1"/>
  <c r="D331" i="1"/>
  <c r="D332" i="1"/>
  <c r="D333" i="1"/>
  <c r="D334" i="1"/>
  <c r="D335" i="1"/>
  <c r="D336" i="1"/>
  <c r="D337" i="1"/>
  <c r="D338" i="1"/>
  <c r="D339" i="1"/>
  <c r="D340" i="1"/>
  <c r="D341" i="1"/>
  <c r="D342" i="1"/>
  <c r="D343" i="1"/>
  <c r="D344" i="1"/>
  <c r="D345" i="1"/>
  <c r="D346" i="1"/>
  <c r="D347" i="1"/>
  <c r="D348" i="1"/>
  <c r="D349" i="1"/>
  <c r="D350" i="1"/>
  <c r="D351" i="1"/>
  <c r="D352" i="1"/>
  <c r="D353" i="1"/>
  <c r="D354" i="1"/>
  <c r="D355" i="1"/>
  <c r="D356" i="1"/>
  <c r="D357" i="1"/>
  <c r="D358" i="1"/>
  <c r="D359" i="1"/>
  <c r="D360" i="1"/>
  <c r="D361" i="1"/>
  <c r="D363" i="1"/>
  <c r="D364" i="1"/>
  <c r="D365" i="1"/>
  <c r="D366" i="1"/>
  <c r="D367" i="1"/>
  <c r="D368" i="1"/>
  <c r="D369" i="1"/>
  <c r="D370" i="1"/>
  <c r="D371" i="1"/>
  <c r="D372" i="1"/>
  <c r="D373" i="1"/>
  <c r="D376" i="1"/>
  <c r="D380" i="1"/>
  <c r="D383" i="1"/>
  <c r="D384" i="1"/>
  <c r="D385" i="1"/>
  <c r="D389" i="1"/>
  <c r="D390" i="1"/>
  <c r="D393" i="1"/>
  <c r="D394" i="1"/>
  <c r="D395" i="1"/>
  <c r="D398" i="1"/>
  <c r="D400" i="1"/>
  <c r="D399" i="1"/>
  <c r="D401" i="1"/>
  <c r="D402" i="1"/>
  <c r="D404" i="1"/>
  <c r="D403" i="1"/>
  <c r="D405" i="1"/>
  <c r="D406" i="1"/>
  <c r="D407" i="1"/>
  <c r="D408" i="1"/>
  <c r="D409" i="1"/>
  <c r="D410" i="1"/>
  <c r="D411" i="1"/>
  <c r="D412" i="1"/>
  <c r="D413" i="1"/>
  <c r="D414" i="1"/>
  <c r="D415" i="1"/>
  <c r="D416" i="1"/>
  <c r="D417" i="1"/>
  <c r="D418" i="1"/>
  <c r="D419" i="1"/>
  <c r="D420" i="1"/>
  <c r="D421" i="1"/>
  <c r="D422" i="1"/>
  <c r="D423" i="1"/>
  <c r="D424" i="1"/>
  <c r="Z271" i="1"/>
  <c r="AT271" i="1" l="1"/>
  <c r="D264" i="1"/>
  <c r="D263" i="1" l="1"/>
  <c r="D254" i="1"/>
  <c r="D253" i="1"/>
  <c r="D252" i="1" l="1"/>
  <c r="D246" i="1" l="1"/>
  <c r="D247" i="1"/>
  <c r="D250" i="1"/>
  <c r="D249" i="1"/>
  <c r="D248" i="1"/>
  <c r="D251" i="1"/>
  <c r="D245" i="1" l="1"/>
  <c r="D244" i="1" l="1"/>
  <c r="D2" i="1" l="1"/>
  <c r="D3" i="1"/>
  <c r="D4" i="1"/>
  <c r="D5" i="1"/>
  <c r="D6" i="1"/>
  <c r="D7" i="1"/>
  <c r="D8" i="1"/>
  <c r="D11" i="1"/>
  <c r="D12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4" i="1"/>
  <c r="D75" i="1"/>
  <c r="D76" i="1"/>
  <c r="D77" i="1"/>
  <c r="D78" i="1"/>
  <c r="D79" i="1"/>
  <c r="D80" i="1"/>
  <c r="D81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8" i="1"/>
  <c r="D129" i="1"/>
  <c r="D130" i="1"/>
  <c r="D131" i="1"/>
  <c r="D132" i="1"/>
  <c r="D133" i="1"/>
  <c r="D134" i="1"/>
  <c r="D135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192" i="1"/>
  <c r="D193" i="1"/>
  <c r="D194" i="1"/>
  <c r="D195" i="1"/>
  <c r="D196" i="1"/>
  <c r="D197" i="1"/>
  <c r="D198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33" i="1"/>
  <c r="D234" i="1"/>
  <c r="D235" i="1"/>
  <c r="D236" i="1"/>
  <c r="D237" i="1"/>
  <c r="D238" i="1"/>
  <c r="D239" i="1"/>
  <c r="D240" i="1"/>
  <c r="D241" i="1"/>
  <c r="D242" i="1"/>
  <c r="D243" i="1"/>
  <c r="D255" i="1"/>
  <c r="D256" i="1"/>
  <c r="D257" i="1"/>
  <c r="D258" i="1"/>
  <c r="D259" i="1"/>
  <c r="D260" i="1"/>
  <c r="D261" i="1"/>
  <c r="D262" i="1"/>
  <c r="D265" i="1"/>
  <c r="D266" i="1"/>
  <c r="D267" i="1"/>
  <c r="D268" i="1"/>
  <c r="D269" i="1"/>
  <c r="D270" i="1"/>
  <c r="D271" i="1"/>
  <c r="D273" i="1"/>
  <c r="D274" i="1"/>
  <c r="D275" i="1"/>
  <c r="D276" i="1"/>
  <c r="D277" i="1"/>
  <c r="D278" i="1"/>
  <c r="D279" i="1"/>
  <c r="D280" i="1"/>
  <c r="D281" i="1"/>
  <c r="D282" i="1"/>
  <c r="D283" i="1"/>
  <c r="D284" i="1"/>
  <c r="D285" i="1"/>
  <c r="D286" i="1"/>
  <c r="D287" i="1"/>
  <c r="D288" i="1"/>
  <c r="D290" i="1"/>
  <c r="D291" i="1"/>
  <c r="D292" i="1"/>
  <c r="D293" i="1"/>
  <c r="D294" i="1"/>
  <c r="D298" i="1"/>
  <c r="D299" i="1"/>
  <c r="J49" i="30" l="1"/>
  <c r="I3" i="30" l="1"/>
  <c r="I4" i="30"/>
  <c r="I5" i="30"/>
  <c r="I6" i="30"/>
  <c r="I7" i="30"/>
  <c r="I8" i="30"/>
  <c r="I9" i="30"/>
  <c r="I10" i="30"/>
  <c r="I11" i="30"/>
  <c r="I12" i="30"/>
  <c r="I13" i="30"/>
  <c r="I14" i="30"/>
  <c r="I15" i="30"/>
  <c r="I16" i="30"/>
  <c r="I17" i="30"/>
  <c r="I18" i="30"/>
  <c r="I19" i="30"/>
  <c r="I20" i="30"/>
  <c r="I21" i="30"/>
  <c r="I22" i="30"/>
  <c r="I23" i="30"/>
  <c r="I24" i="30"/>
  <c r="I25" i="30"/>
  <c r="I26" i="30"/>
  <c r="I27" i="30"/>
  <c r="I28" i="30"/>
  <c r="I29" i="30"/>
  <c r="I30" i="30"/>
  <c r="I31" i="30"/>
  <c r="I32" i="30"/>
  <c r="I33" i="30"/>
  <c r="I34" i="30"/>
  <c r="I35" i="30"/>
  <c r="I36" i="30"/>
  <c r="I37" i="30"/>
  <c r="I38" i="30"/>
  <c r="I39" i="30"/>
  <c r="I40" i="30"/>
  <c r="I41" i="30"/>
  <c r="I42" i="30"/>
  <c r="I43" i="30"/>
  <c r="I44" i="30"/>
  <c r="I45" i="30"/>
  <c r="I46" i="30"/>
  <c r="I47" i="30"/>
  <c r="P14" i="30"/>
  <c r="P13" i="30"/>
  <c r="Q10" i="30"/>
  <c r="R6" i="30"/>
  <c r="N10" i="30"/>
  <c r="O6" i="30"/>
  <c r="O5" i="30"/>
  <c r="O4" i="30"/>
  <c r="R5" i="30"/>
  <c r="R4" i="30"/>
  <c r="I49" i="30" l="1"/>
  <c r="Q14" i="30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Leonel Ferreira</author>
    <author>LF</author>
    <author>Leonel Carlos Dias Ferreira</author>
  </authors>
  <commentList>
    <comment ref="R1" authorId="0" shapeId="0" xr:uid="{00000000-0006-0000-0200-000001000000}">
      <text>
        <r>
          <rPr>
            <b/>
            <u/>
            <sz val="9"/>
            <color indexed="81"/>
            <rFont val="Tahoma"/>
            <family val="2"/>
          </rPr>
          <t>Âmbitos:</t>
        </r>
        <r>
          <rPr>
            <sz val="9"/>
            <color indexed="81"/>
            <rFont val="Tahoma"/>
            <family val="2"/>
          </rPr>
          <t xml:space="preserve">
Federal/Estadual</t>
        </r>
      </text>
    </comment>
    <comment ref="AG1" authorId="1" shapeId="0" xr:uid="{0A3DDBD4-8DAC-4A6D-BB8C-69D8446938CF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Procurar usando a expressão "gravado"</t>
        </r>
      </text>
    </comment>
    <comment ref="AV1" authorId="1" shapeId="0" xr:uid="{00000000-0006-0000-0200-000002000000}">
      <text>
        <r>
          <rPr>
            <b/>
            <sz val="9"/>
            <color indexed="10"/>
            <rFont val="Tahoma"/>
            <family val="2"/>
          </rPr>
          <t xml:space="preserve">-1 — </t>
        </r>
        <r>
          <rPr>
            <b/>
            <u/>
            <sz val="9"/>
            <color indexed="10"/>
            <rFont val="Tahoma"/>
            <family val="2"/>
          </rPr>
          <t>AJG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10"/>
            <rFont val="Tahoma"/>
            <family val="2"/>
          </rPr>
          <t>0</t>
        </r>
        <r>
          <rPr>
            <sz val="9"/>
            <color indexed="10"/>
            <rFont val="Tahoma"/>
            <family val="2"/>
          </rPr>
          <t xml:space="preserve"> — </t>
        </r>
        <r>
          <rPr>
            <b/>
            <u/>
            <sz val="9"/>
            <color indexed="10"/>
            <rFont val="Tahoma"/>
            <family val="2"/>
          </rPr>
          <t>Perícia precluiu</t>
        </r>
        <r>
          <rPr>
            <sz val="9"/>
            <color indexed="81"/>
            <rFont val="Tahoma"/>
            <family val="2"/>
          </rPr>
          <t xml:space="preserve">, seja porque (a) não houve depósito dos honorários não ocorreu — utilizando-se tempo para carga dos autos, petição dos honorários e, eventualmente, esclarecimentos; (b) Partes se compuseram no transcorrer do processo; (c) Etc.
</t>
        </r>
        <r>
          <rPr>
            <b/>
            <u/>
            <sz val="9"/>
            <color indexed="57"/>
            <rFont val="Tahoma"/>
            <family val="2"/>
          </rPr>
          <t>S — Houve substituição</t>
        </r>
        <r>
          <rPr>
            <sz val="9"/>
            <color indexed="81"/>
            <rFont val="Tahoma"/>
            <family val="2"/>
          </rPr>
          <t xml:space="preserve"> por motivos diversos (partes e Juízo consideraram os honorários altos, função de atuário ou outra que não se pode atender; etc).
</t>
        </r>
        <r>
          <rPr>
            <b/>
            <u/>
            <sz val="9"/>
            <color indexed="16"/>
            <rFont val="Tahoma"/>
            <family val="2"/>
          </rPr>
          <t>Subs_por_Prazo — Houve substituição por motivos diversos</t>
        </r>
        <r>
          <rPr>
            <sz val="9"/>
            <color indexed="81"/>
            <rFont val="Tahoma"/>
            <family val="2"/>
          </rPr>
          <t xml:space="preserve"> Houve substituição por perda de prazo.
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u/>
            <sz val="9"/>
            <color indexed="23"/>
            <rFont val="Tahoma"/>
            <family val="2"/>
          </rPr>
          <t xml:space="preserve">1 - Aguardando para atribuir </t>
        </r>
        <r>
          <rPr>
            <b/>
            <i/>
            <u/>
            <sz val="9"/>
            <color indexed="23"/>
            <rFont val="Tahoma"/>
            <family val="2"/>
          </rPr>
          <t>status</t>
        </r>
        <r>
          <rPr>
            <b/>
            <u/>
            <sz val="9"/>
            <color indexed="23"/>
            <rFont val="Tahoma"/>
            <family val="2"/>
          </rPr>
          <t xml:space="preserve"> de 1.1 ou 1.2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19"/>
            <rFont val="Tahoma"/>
            <family val="2"/>
          </rPr>
          <t>1.1</t>
        </r>
        <r>
          <rPr>
            <b/>
            <sz val="9"/>
            <color indexed="81"/>
            <rFont val="Tahoma"/>
            <family val="2"/>
          </rPr>
          <t xml:space="preserve"> — Honorários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</t>
        </r>
        <r>
          <rPr>
            <b/>
            <u/>
            <sz val="9"/>
            <color indexed="81"/>
            <rFont val="Tahoma"/>
            <family val="2"/>
          </rPr>
          <t>NOMEAÇÃO BOA</t>
        </r>
        <r>
          <rPr>
            <b/>
            <sz val="9"/>
            <color indexed="81"/>
            <rFont val="Tahoma"/>
            <family val="2"/>
          </rPr>
          <t xml:space="preserve">);
</t>
        </r>
        <r>
          <rPr>
            <b/>
            <sz val="9"/>
            <color indexed="19"/>
            <rFont val="Tahoma"/>
            <family val="2"/>
          </rPr>
          <t>1.2</t>
        </r>
        <r>
          <rPr>
            <b/>
            <sz val="9"/>
            <color indexed="81"/>
            <rFont val="Tahoma"/>
            <family val="2"/>
          </rPr>
          <t xml:space="preserve"> — Honorários arbitrados em patamar MUITO inferior ao solicitado (igual ou menor que 50%) ou baixos por outro motivo (arbirtramento ou solicitação reduzida de outro perito).
</t>
        </r>
        <r>
          <rPr>
            <b/>
            <sz val="9"/>
            <color indexed="57"/>
            <rFont val="Tahoma"/>
            <family val="2"/>
          </rPr>
          <t xml:space="preserve">
</t>
        </r>
        <r>
          <rPr>
            <i/>
            <sz val="9"/>
            <color indexed="23"/>
            <rFont val="Tahoma"/>
            <family val="2"/>
          </rPr>
          <t>(</t>
        </r>
        <r>
          <rPr>
            <i/>
            <u/>
            <sz val="9"/>
            <color indexed="23"/>
            <rFont val="Tahoma"/>
            <family val="2"/>
          </rPr>
          <t>Vazio</t>
        </r>
        <r>
          <rPr>
            <i/>
            <sz val="9"/>
            <color indexed="23"/>
            <rFont val="Tahoma"/>
            <family val="2"/>
          </rPr>
          <t xml:space="preserve"> — aguardando para atribuir Status)</t>
        </r>
      </text>
    </comment>
    <comment ref="E3" authorId="1" shapeId="0" xr:uid="{00000000-0006-0000-0200-000007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M3" authorId="0" shapeId="0" xr:uid="{00000000-0006-0000-0200-000008000000}">
      <text>
        <r>
          <rPr>
            <sz val="9"/>
            <color indexed="81"/>
            <rFont val="Tahoma"/>
            <family val="2"/>
          </rPr>
          <t>Espécies de Títulos de Crédito - Obrigações - Direito Civil - Ressarcimento dos Valores Ref Contrato 7340000097-21 (GIROCAIXA)</t>
        </r>
      </text>
    </comment>
    <comment ref="X5" authorId="0" shapeId="0" xr:uid="{00000000-0006-0000-0200-00000B000000}">
      <text>
        <r>
          <rPr>
            <b/>
            <sz val="9"/>
            <color indexed="81"/>
            <rFont val="Tahoma"/>
            <family val="2"/>
          </rPr>
          <t>Leonel Ferreira:</t>
        </r>
        <r>
          <rPr>
            <sz val="9"/>
            <color indexed="81"/>
            <rFont val="Tahoma"/>
            <family val="2"/>
          </rPr>
          <t xml:space="preserve">
Foram solicitados, mas a parte autora, que solicitou a perícia, não os acostou.</t>
        </r>
      </text>
    </comment>
    <comment ref="B6" authorId="1" shapeId="0" xr:uid="{00000000-0006-0000-0200-00000C000000}">
      <text>
        <r>
          <rPr>
            <b/>
            <u/>
            <sz val="9"/>
            <color indexed="81"/>
            <rFont val="Tahoma"/>
            <family val="2"/>
          </rPr>
          <t>Falta receber a complementação dos honorários!! (de R$ 3.000 para R$ 6.600)</t>
        </r>
        <r>
          <rPr>
            <sz val="9"/>
            <color indexed="81"/>
            <rFont val="Tahoma"/>
            <family val="2"/>
          </rPr>
          <t xml:space="preserve">
Assessoria do gabinete (da 6ª vara): </t>
        </r>
        <r>
          <rPr>
            <b/>
            <sz val="9"/>
            <color indexed="81"/>
            <rFont val="Tahoma"/>
            <family val="2"/>
          </rPr>
          <t>DANIEL</t>
        </r>
        <r>
          <rPr>
            <sz val="9"/>
            <color indexed="81"/>
            <rFont val="Tahoma"/>
            <family val="2"/>
          </rPr>
          <t xml:space="preserve">
Telefone (tronco): </t>
        </r>
        <r>
          <rPr>
            <b/>
            <sz val="9"/>
            <color indexed="81"/>
            <rFont val="Tahoma"/>
            <family val="2"/>
          </rPr>
          <t>4198-4844 (ramais 206/208)</t>
        </r>
        <r>
          <rPr>
            <sz val="9"/>
            <color indexed="81"/>
            <rFont val="Tahoma"/>
            <family val="2"/>
          </rPr>
          <t xml:space="preserve">
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6" authorId="1" shapeId="0" xr:uid="{00000000-0006-0000-0200-00000D000000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T8" authorId="1" shapeId="0" xr:uid="{222EEC8D-4333-4601-9C6D-162E9B4582DF}">
      <text>
        <r>
          <rPr>
            <sz val="9"/>
            <color indexed="81"/>
            <rFont val="Tahoma"/>
            <family val="2"/>
          </rPr>
          <t>Não permitiu manifestação quanto à impugnação de honorários!</t>
        </r>
      </text>
    </comment>
    <comment ref="B9" authorId="0" shapeId="0" xr:uid="{00000000-0006-0000-0200-000010000000}">
      <text>
        <r>
          <rPr>
            <u/>
            <sz val="9"/>
            <color indexed="81"/>
            <rFont val="Tahoma"/>
            <family val="2"/>
          </rPr>
          <t>Assessoria do gabinete (da 6ª vara):</t>
        </r>
        <r>
          <rPr>
            <b/>
            <sz val="9"/>
            <color indexed="81"/>
            <rFont val="Tahoma"/>
            <family val="2"/>
          </rPr>
          <t xml:space="preserve"> DANIEL
</t>
        </r>
        <r>
          <rPr>
            <sz val="9"/>
            <color indexed="81"/>
            <rFont val="Tahoma"/>
            <family val="2"/>
          </rPr>
          <t xml:space="preserve">Telefone (tronco): </t>
        </r>
        <r>
          <rPr>
            <b/>
            <sz val="9"/>
            <color indexed="81"/>
            <rFont val="Tahoma"/>
            <family val="2"/>
          </rPr>
          <t xml:space="preserve">4198-4844 (ramais 206/208)
</t>
        </r>
        <r>
          <rPr>
            <sz val="9"/>
            <color indexed="81"/>
            <rFont val="Tahoma"/>
            <family val="2"/>
          </rPr>
          <t xml:space="preserve">Responsável pelos </t>
        </r>
        <r>
          <rPr>
            <i/>
            <sz val="9"/>
            <color indexed="81"/>
            <rFont val="Tahoma"/>
            <family val="2"/>
          </rPr>
          <t>e-mails</t>
        </r>
        <r>
          <rPr>
            <sz val="9"/>
            <color indexed="81"/>
            <rFont val="Tahoma"/>
            <family val="2"/>
          </rPr>
          <t xml:space="preserve">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9" authorId="1" shapeId="0" xr:uid="{038F293E-70EC-48CF-874A-D21A20F8F551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X9" authorId="0" shapeId="0" xr:uid="{00000000-0006-0000-0200-000013000000}">
      <text>
        <r>
          <rPr>
            <sz val="9"/>
            <color indexed="81"/>
            <rFont val="Tahoma"/>
            <family val="2"/>
          </rPr>
          <t xml:space="preserve">Não há quesitos, mas </t>
        </r>
        <r>
          <rPr>
            <b/>
            <sz val="9"/>
            <color indexed="81"/>
            <rFont val="Tahoma"/>
            <family val="2"/>
          </rPr>
          <t>Ponto Controverso</t>
        </r>
      </text>
    </comment>
    <comment ref="B10" authorId="1" shapeId="0" xr:uid="{00000000-0006-0000-0200-000014000000}">
      <text>
        <r>
          <rPr>
            <sz val="9"/>
            <color indexed="81"/>
            <rFont val="Tahoma"/>
            <family val="2"/>
          </rPr>
          <t xml:space="preserve">Assessoria do gabinete (da 6ª vara): </t>
        </r>
        <r>
          <rPr>
            <b/>
            <sz val="9"/>
            <color indexed="81"/>
            <rFont val="Tahoma"/>
            <family val="2"/>
          </rPr>
          <t xml:space="preserve">DANIEL
</t>
        </r>
        <r>
          <rPr>
            <sz val="9"/>
            <color indexed="81"/>
            <rFont val="Tahoma"/>
            <family val="2"/>
          </rPr>
          <t xml:space="preserve">Telefone (tronco): </t>
        </r>
        <r>
          <rPr>
            <b/>
            <sz val="9"/>
            <color indexed="81"/>
            <rFont val="Tahoma"/>
            <family val="2"/>
          </rPr>
          <t xml:space="preserve">4198-4844 (ramais 206/208)
</t>
        </r>
        <r>
          <rPr>
            <sz val="9"/>
            <color indexed="81"/>
            <rFont val="Tahoma"/>
            <family val="2"/>
          </rPr>
          <t xml:space="preserve">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10" authorId="1" shapeId="0" xr:uid="{873DCA60-45BA-4C69-B002-B057BD9C1991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X10" authorId="0" shapeId="0" xr:uid="{A3991A01-87FF-4A3A-AE64-758080354772}">
      <text>
        <r>
          <rPr>
            <sz val="9"/>
            <color indexed="81"/>
            <rFont val="Tahoma"/>
            <family val="2"/>
          </rPr>
          <t xml:space="preserve">Não há quesitos, mas </t>
        </r>
        <r>
          <rPr>
            <b/>
            <sz val="9"/>
            <color indexed="81"/>
            <rFont val="Tahoma"/>
            <family val="2"/>
          </rPr>
          <t>Ponto Controverso</t>
        </r>
      </text>
    </comment>
    <comment ref="B11" authorId="1" shapeId="0" xr:uid="{00000000-0006-0000-0200-000018000000}">
      <text>
        <r>
          <rPr>
            <u/>
            <sz val="9"/>
            <color indexed="81"/>
            <rFont val="Tahoma"/>
            <family val="2"/>
          </rPr>
          <t>Assessoria do gabinete (da 6ª vara):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b/>
            <u/>
            <sz val="9"/>
            <color indexed="81"/>
            <rFont val="Tahoma"/>
            <family val="2"/>
          </rPr>
          <t>DANIEL</t>
        </r>
        <r>
          <rPr>
            <sz val="9"/>
            <color indexed="81"/>
            <rFont val="Tahoma"/>
            <family val="2"/>
          </rPr>
          <t xml:space="preserve">
Telefone (tronco): </t>
        </r>
        <r>
          <rPr>
            <b/>
            <sz val="9"/>
            <color indexed="81"/>
            <rFont val="Tahoma"/>
            <family val="2"/>
          </rPr>
          <t>4198-4844 (ramais 206/208)</t>
        </r>
        <r>
          <rPr>
            <sz val="9"/>
            <color indexed="81"/>
            <rFont val="Tahoma"/>
            <family val="2"/>
          </rPr>
          <t xml:space="preserve">
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11" authorId="1" shapeId="0" xr:uid="{85F2617B-B2C0-498F-A184-B10BB45C655E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AC11" authorId="1" shapeId="0" xr:uid="{CE807BA0-4C7B-40B0-AE48-690A08F313B6}">
      <text>
        <r>
          <rPr>
            <b/>
            <sz val="9"/>
            <color indexed="81"/>
            <rFont val="Tahoma"/>
            <family val="2"/>
          </rPr>
          <t>16/02/2018; 23/02/2018
02/06/2020, etc.</t>
        </r>
      </text>
    </comment>
    <comment ref="X13" authorId="0" shapeId="0" xr:uid="{00000000-0006-0000-0200-00001C000000}">
      <text>
        <r>
          <rPr>
            <b/>
            <sz val="9"/>
            <color indexed="81"/>
            <rFont val="Tahoma"/>
            <family val="2"/>
          </rPr>
          <t>Leonel Ferreira:</t>
        </r>
        <r>
          <rPr>
            <sz val="9"/>
            <color indexed="81"/>
            <rFont val="Tahoma"/>
            <family val="2"/>
          </rPr>
          <t xml:space="preserve">
"</t>
        </r>
        <r>
          <rPr>
            <i/>
            <u/>
            <sz val="9"/>
            <color indexed="81"/>
            <rFont val="Tahoma"/>
            <family val="2"/>
          </rPr>
          <t>Tendo em vista a impossibilidade técnica de realização do cálculo pela Contadoria Judicial</t>
        </r>
        <r>
          <rPr>
            <i/>
            <sz val="9"/>
            <color indexed="81"/>
            <rFont val="Tahoma"/>
            <family val="2"/>
          </rPr>
          <t>, nomeio para o encargo o perito Leonel Carlos D. Ferreira, que deverá ser intimado pela z. Serventia para dizer se aceita o encargo e estimar seus honorários, que serão suportados pela executada."</t>
        </r>
      </text>
    </comment>
    <comment ref="X14" authorId="0" shapeId="0" xr:uid="{00000000-0006-0000-0200-00001D000000}">
      <text>
        <r>
          <rPr>
            <sz val="9"/>
            <color indexed="81"/>
            <rFont val="Tahoma"/>
            <family val="2"/>
          </rPr>
          <t xml:space="preserve">Não há quesitos, mas </t>
        </r>
        <r>
          <rPr>
            <b/>
            <sz val="9"/>
            <color indexed="81"/>
            <rFont val="Tahoma"/>
            <family val="2"/>
          </rPr>
          <t>Ponto Controverso</t>
        </r>
      </text>
    </comment>
    <comment ref="T17" authorId="0" shapeId="0" xr:uid="{23AB0E4A-823C-42FF-974B-6E860BEA477D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B18" authorId="1" shapeId="0" xr:uid="{00000000-0006-0000-0200-000020000000}">
      <text>
        <r>
          <rPr>
            <b/>
            <sz val="9"/>
            <color indexed="81"/>
            <rFont val="Tahoma"/>
            <family val="2"/>
          </rPr>
          <t xml:space="preserve">Diretora do Cartório </t>
        </r>
        <r>
          <rPr>
            <b/>
            <u/>
            <sz val="9"/>
            <color indexed="81"/>
            <rFont val="Tahoma"/>
            <family val="2"/>
          </rPr>
          <t>CAMILA</t>
        </r>
        <r>
          <rPr>
            <sz val="9"/>
            <color indexed="81"/>
            <rFont val="Tahoma"/>
            <family val="2"/>
          </rPr>
          <t xml:space="preserve"> (deixei a cópia da petição de elementos com o pedido de levantamento de 50% dos honorários no dia 06/05/2019)</t>
        </r>
      </text>
    </comment>
    <comment ref="S19" authorId="0" shapeId="0" xr:uid="{00000000-0006-0000-0200-000021000000}">
      <text>
        <r>
          <rPr>
            <b/>
            <u/>
            <sz val="9"/>
            <color indexed="81"/>
            <rFont val="Tahoma"/>
            <family val="2"/>
          </rPr>
          <t xml:space="preserve">Procedimento ordinário para informar decurso de prazo:
</t>
        </r>
        <r>
          <rPr>
            <sz val="9"/>
            <color indexed="81"/>
            <rFont val="Tahoma"/>
            <family val="2"/>
          </rPr>
          <t>Cartório emite uma certidão informando ao magistrado o decurso de prazo (</t>
        </r>
        <r>
          <rPr>
            <b/>
            <sz val="9"/>
            <color indexed="81"/>
            <rFont val="Tahoma"/>
            <family val="2"/>
          </rPr>
          <t>Magda – 5541-8184</t>
        </r>
        <r>
          <rPr>
            <sz val="9"/>
            <color indexed="81"/>
            <rFont val="Tahoma"/>
            <family val="2"/>
          </rPr>
          <t>). Posteriormente, o magistrado efetiva ou não (</t>
        </r>
        <r>
          <rPr>
            <b/>
            <sz val="9"/>
            <color indexed="81"/>
            <rFont val="Tahoma"/>
            <family val="2"/>
          </rPr>
          <t>11ª Vara Cível – 5541-8213 — Benedito ou Thiago</t>
        </r>
        <r>
          <rPr>
            <sz val="9"/>
            <color indexed="81"/>
            <rFont val="Tahoma"/>
            <family val="2"/>
          </rPr>
          <t>).</t>
        </r>
      </text>
    </comment>
    <comment ref="S20" authorId="1" shapeId="0" xr:uid="{2FAA9007-7A91-4C40-8AD4-29A1AA43B860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1" authorId="1" shapeId="0" xr:uid="{14F42F80-FCE4-4E5B-9C87-8A1E2233E385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21" authorId="1" shapeId="0" xr:uid="{1A227E86-5173-4443-9CBA-CC475321E377}">
      <text/>
    </comment>
    <comment ref="S22" authorId="1" shapeId="0" xr:uid="{A268E343-30A8-4C20-B1EF-7B5780A0F7F8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3" authorId="1" shapeId="0" xr:uid="{D3FD7645-FDAB-4818-9FAA-D545B0453CAE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6" authorId="1" shapeId="0" xr:uid="{F07AE87F-3954-443B-BD2E-29967B57F58C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7" authorId="1" shapeId="0" xr:uid="{EBB7292D-3856-4FE4-B23B-9FB30B5CFF2B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S28" authorId="1" shapeId="0" xr:uid="{C2FC20C2-7F37-4ED0-8C46-42348CB98A14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28" authorId="1" shapeId="0" xr:uid="{5CF7A41B-F8D9-47EB-B413-B4CF755F70B5}">
      <text/>
    </comment>
    <comment ref="B32" authorId="1" shapeId="0" xr:uid="{00000000-0006-0000-0200-000023000000}">
      <text>
        <r>
          <rPr>
            <b/>
            <sz val="9"/>
            <color indexed="81"/>
            <rFont val="Tahoma"/>
            <family val="2"/>
          </rPr>
          <t>AMARILIS ROCHA DOS SANTOS
MARLI MÔNICA</t>
        </r>
      </text>
    </comment>
    <comment ref="B33" authorId="1" shapeId="0" xr:uid="{00000000-0006-0000-0200-000024000000}">
      <text>
        <r>
          <rPr>
            <sz val="9"/>
            <color indexed="81"/>
            <rFont val="Tahoma"/>
            <family val="2"/>
          </rPr>
          <t>Recibo de entrega?</t>
        </r>
      </text>
    </comment>
    <comment ref="B36" authorId="1" shapeId="0" xr:uid="{00000000-0006-0000-0200-000026000000}">
      <text>
        <r>
          <rPr>
            <b/>
            <u/>
            <sz val="9"/>
            <color indexed="81"/>
            <rFont val="Tahoma"/>
            <family val="2"/>
          </rPr>
          <t>12/12</t>
        </r>
        <r>
          <rPr>
            <b/>
            <sz val="9"/>
            <color indexed="81"/>
            <rFont val="Tahoma"/>
            <family val="2"/>
          </rPr>
          <t xml:space="preserve"> — </t>
        </r>
        <r>
          <rPr>
            <sz val="9"/>
            <color indexed="81"/>
            <rFont val="Tahoma"/>
            <family val="2"/>
          </rPr>
          <t xml:space="preserve">Peticionar MLE </t>
        </r>
        <r>
          <rPr>
            <b/>
            <u/>
            <sz val="9"/>
            <color indexed="81"/>
            <rFont val="Tahoma"/>
            <family val="2"/>
          </rPr>
          <t>à noite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u/>
            <sz val="9"/>
            <color indexed="81"/>
            <rFont val="Tahoma"/>
            <family val="2"/>
          </rPr>
          <t xml:space="preserve">13/12 </t>
        </r>
        <r>
          <rPr>
            <b/>
            <sz val="9"/>
            <color indexed="81"/>
            <rFont val="Tahoma"/>
            <family val="2"/>
          </rPr>
          <t xml:space="preserve"> — </t>
        </r>
        <r>
          <rPr>
            <sz val="9"/>
            <color indexed="81"/>
            <rFont val="Tahoma"/>
            <family val="2"/>
          </rPr>
          <t xml:space="preserve">Ligar </t>
        </r>
        <r>
          <rPr>
            <b/>
            <sz val="9"/>
            <color indexed="81"/>
            <rFont val="Tahoma"/>
            <family val="2"/>
          </rPr>
          <t>William</t>
        </r>
        <r>
          <rPr>
            <sz val="9"/>
            <color indexed="81"/>
            <rFont val="Tahoma"/>
            <family val="2"/>
          </rPr>
          <t xml:space="preserve"> (diretor do cartório) no  </t>
        </r>
        <r>
          <rPr>
            <b/>
            <u/>
            <sz val="9"/>
            <color indexed="81"/>
            <rFont val="Tahoma"/>
            <family val="2"/>
          </rPr>
          <t>2408-6007</t>
        </r>
        <r>
          <rPr>
            <sz val="9"/>
            <color indexed="81"/>
            <rFont val="Tahoma"/>
            <family val="2"/>
          </rPr>
          <t xml:space="preserve"> OU </t>
        </r>
        <r>
          <rPr>
            <b/>
            <sz val="9"/>
            <color indexed="81"/>
            <rFont val="Tahoma"/>
            <family val="2"/>
          </rPr>
          <t xml:space="preserve">IR DIRETO </t>
        </r>
        <r>
          <rPr>
            <sz val="9"/>
            <color indexed="81"/>
            <rFont val="Tahoma"/>
            <family val="2"/>
          </rPr>
          <t xml:space="preserve">ao cartório e informar diretamente o William disso bem como do despacho "mal-criado". </t>
        </r>
        <r>
          <rPr>
            <u/>
            <sz val="9"/>
            <color indexed="81"/>
            <rFont val="Tahoma"/>
            <family val="2"/>
          </rPr>
          <t>MARLI MÔNICA
AMARILIS ROCHA DOS SANTOS</t>
        </r>
      </text>
    </comment>
    <comment ref="AE39" authorId="1" shapeId="0" xr:uid="{6613BCBF-914B-44C1-8655-E9D87B23E5BE}">
      <text/>
    </comment>
    <comment ref="S41" authorId="1" shapeId="0" xr:uid="{4101513B-185A-4BC2-9491-2E7FC106C144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42" authorId="1" shapeId="0" xr:uid="{40B056C4-C258-4067-A15F-843E13A3EE34}">
      <text/>
    </comment>
    <comment ref="B43" authorId="1" shapeId="0" xr:uid="{00000000-0006-0000-0200-000028000000}">
      <text>
        <r>
          <rPr>
            <sz val="9"/>
            <color indexed="81"/>
            <rFont val="Tahoma"/>
            <family val="2"/>
          </rPr>
          <t xml:space="preserve">Assessoria do gabinete (da 4ª vara): </t>
        </r>
        <r>
          <rPr>
            <b/>
            <sz val="9"/>
            <color indexed="81"/>
            <rFont val="Tahoma"/>
            <family val="2"/>
          </rPr>
          <t>FABIANO</t>
        </r>
      </text>
    </comment>
    <comment ref="B44" authorId="1" shapeId="0" xr:uid="{00000000-0006-0000-0200-000029000000}">
      <text>
        <r>
          <rPr>
            <sz val="9"/>
            <color indexed="81"/>
            <rFont val="Tahoma"/>
            <family val="2"/>
          </rPr>
          <t xml:space="preserve">Assessoria do gabinete (da 4ª vara): </t>
        </r>
        <r>
          <rPr>
            <b/>
            <sz val="9"/>
            <color indexed="81"/>
            <rFont val="Tahoma"/>
            <family val="2"/>
          </rPr>
          <t>FABIANO</t>
        </r>
      </text>
    </comment>
    <comment ref="B46" authorId="1" shapeId="0" xr:uid="{00000000-0006-0000-0200-00002A000000}">
      <text>
        <r>
          <rPr>
            <sz val="9"/>
            <color indexed="81"/>
            <rFont val="Tahoma"/>
            <family val="2"/>
          </rPr>
          <t xml:space="preserve">Atenderam </t>
        </r>
        <r>
          <rPr>
            <b/>
            <sz val="9"/>
            <color indexed="81"/>
            <rFont val="Tahoma"/>
            <family val="2"/>
          </rPr>
          <t>Amanda/Raquel</t>
        </r>
        <r>
          <rPr>
            <sz val="9"/>
            <color indexed="81"/>
            <rFont val="Tahoma"/>
            <family val="2"/>
          </rPr>
          <t xml:space="preserve"> acerca da consulta sobre esperar sair a decisão em 2ª instância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>Carolina</t>
        </r>
        <r>
          <rPr>
            <sz val="9"/>
            <color indexed="81"/>
            <rFont val="Tahoma"/>
            <family val="2"/>
          </rPr>
          <t>: aguardando juntada de acórdão.</t>
        </r>
      </text>
    </comment>
    <comment ref="AE47" authorId="0" shapeId="0" xr:uid="{ECA019F0-8677-43B8-AC3E-375F00201164}">
      <text/>
    </comment>
    <comment ref="B48" authorId="1" shapeId="0" xr:uid="{00000000-0006-0000-0200-00002B000000}">
      <text>
        <r>
          <rPr>
            <sz val="9"/>
            <color indexed="81"/>
            <rFont val="Tahoma"/>
            <family val="2"/>
          </rPr>
          <t xml:space="preserve">Assessoria do gabinete (da 6ª vara): </t>
        </r>
        <r>
          <rPr>
            <b/>
            <sz val="9"/>
            <color indexed="81"/>
            <rFont val="Tahoma"/>
            <family val="2"/>
          </rPr>
          <t>DANIEL</t>
        </r>
        <r>
          <rPr>
            <sz val="9"/>
            <color indexed="81"/>
            <rFont val="Tahoma"/>
            <family val="2"/>
          </rPr>
          <t xml:space="preserve">
Telefone (tronco): </t>
        </r>
        <r>
          <rPr>
            <b/>
            <sz val="9"/>
            <color indexed="81"/>
            <rFont val="Tahoma"/>
            <family val="2"/>
          </rPr>
          <t>4198-4844 (ramais 206/208)</t>
        </r>
        <r>
          <rPr>
            <sz val="9"/>
            <color indexed="81"/>
            <rFont val="Tahoma"/>
            <family val="2"/>
          </rPr>
          <t xml:space="preserve">
Responsável pelos e-mails do CARTÓRIO: </t>
        </r>
        <r>
          <rPr>
            <b/>
            <sz val="9"/>
            <color indexed="81"/>
            <rFont val="Tahoma"/>
            <family val="2"/>
          </rPr>
          <t>SILVIA</t>
        </r>
      </text>
    </comment>
    <comment ref="S48" authorId="1" shapeId="0" xr:uid="{76894652-06F6-4443-BCCB-3D12B94FDD68}">
      <text>
        <r>
          <rPr>
            <b/>
            <sz val="9"/>
            <color indexed="81"/>
            <rFont val="Tahoma"/>
            <family val="2"/>
          </rPr>
          <t>4635-5220 — 4635-5246</t>
        </r>
        <r>
          <rPr>
            <sz val="9"/>
            <color indexed="81"/>
            <rFont val="Tahoma"/>
            <family val="2"/>
          </rPr>
          <t xml:space="preserve"> (6ª Vara Cível de Barueri)</t>
        </r>
      </text>
    </comment>
    <comment ref="B51" authorId="2" shapeId="0" xr:uid="{00000000-0006-0000-0200-00002D000000}">
      <text>
        <r>
          <rPr>
            <sz val="9"/>
            <color indexed="81"/>
            <rFont val="Tahoma"/>
            <family val="2"/>
          </rPr>
          <t xml:space="preserve">Diretora do 6º Ofício: </t>
        </r>
        <r>
          <rPr>
            <b/>
            <sz val="9"/>
            <color indexed="81"/>
            <rFont val="Tahoma"/>
            <family val="2"/>
          </rPr>
          <t>LÍDIA</t>
        </r>
      </text>
    </comment>
    <comment ref="AB51" authorId="1" shapeId="0" xr:uid="{12E57045-CCE9-4DCB-88F7-8E4B23857A09}">
      <text>
        <r>
          <rPr>
            <b/>
            <sz val="9"/>
            <color indexed="81"/>
            <rFont val="Tahoma"/>
            <family val="2"/>
          </rPr>
          <t>Ofício nº 364/2019</t>
        </r>
      </text>
    </comment>
    <comment ref="S54" authorId="1" shapeId="0" xr:uid="{C735C49C-ABD6-446B-B9C4-9DCB1B8C58AF}">
      <text>
        <r>
          <rPr>
            <sz val="9"/>
            <color indexed="81"/>
            <rFont val="Tahoma"/>
            <family val="2"/>
          </rPr>
          <t>O diretor da Vara se chama MARCELO.</t>
        </r>
      </text>
    </comment>
    <comment ref="AE54" authorId="1" shapeId="0" xr:uid="{DC3C46A5-0029-4FFD-9A74-43CFF10E2BD3}">
      <text/>
    </comment>
    <comment ref="H55" authorId="1" shapeId="0" xr:uid="{00000000-0006-0000-0200-00002E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B56" authorId="2" shapeId="0" xr:uid="{00000000-0006-0000-0200-00002F000000}">
      <text>
        <r>
          <rPr>
            <sz val="9"/>
            <color indexed="81"/>
            <rFont val="Tahoma"/>
            <family val="2"/>
          </rPr>
          <t xml:space="preserve">Diretora do Ofício (UPJ): </t>
        </r>
        <r>
          <rPr>
            <b/>
            <sz val="9"/>
            <color indexed="81"/>
            <rFont val="Tahoma"/>
            <family val="2"/>
          </rPr>
          <t>SORAYA</t>
        </r>
      </text>
    </comment>
    <comment ref="AB56" authorId="1" shapeId="0" xr:uid="{368740CE-B311-4291-80A1-687B43D9C90E}">
      <text>
        <r>
          <rPr>
            <b/>
            <sz val="9"/>
            <color indexed="81"/>
            <rFont val="Tahoma"/>
            <family val="2"/>
          </rPr>
          <t>Ofício SPP nº 1241 122017</t>
        </r>
      </text>
    </comment>
    <comment ref="B58" authorId="1" shapeId="0" xr:uid="{00000000-0006-0000-0200-000030000000}">
      <text>
        <r>
          <rPr>
            <b/>
            <sz val="9"/>
            <color indexed="81"/>
            <rFont val="Tahoma"/>
            <family val="2"/>
          </rPr>
          <t>AMARILIS ROCHA DOS SANTOS
MARLI MÔNICA</t>
        </r>
      </text>
    </comment>
    <comment ref="B59" authorId="1" shapeId="0" xr:uid="{00000000-0006-0000-0200-000031000000}">
      <text>
        <r>
          <rPr>
            <sz val="9"/>
            <color indexed="81"/>
            <rFont val="Tahoma"/>
            <family val="2"/>
          </rPr>
          <t>Diretora do Cartória:</t>
        </r>
        <r>
          <rPr>
            <b/>
            <sz val="9"/>
            <color indexed="81"/>
            <rFont val="Tahoma"/>
            <family val="2"/>
          </rPr>
          <t xml:space="preserve">
LÍDIA</t>
        </r>
      </text>
    </comment>
    <comment ref="B62" authorId="1" shapeId="0" xr:uid="{00000000-0006-0000-0200-000032000000}">
      <text>
        <r>
          <rPr>
            <sz val="9"/>
            <color indexed="81"/>
            <rFont val="Tahoma"/>
            <family val="2"/>
          </rPr>
          <t>Diretora do Cartória:</t>
        </r>
        <r>
          <rPr>
            <b/>
            <sz val="9"/>
            <color indexed="81"/>
            <rFont val="Tahoma"/>
            <family val="2"/>
          </rPr>
          <t xml:space="preserve">
LÍDIA (Lindenalva)</t>
        </r>
      </text>
    </comment>
    <comment ref="E63" authorId="1" shapeId="0" xr:uid="{00000000-0006-0000-0200-000033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T64" authorId="0" shapeId="0" xr:uid="{31B0C3F2-7E49-444F-91DC-94E2995D15EF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B65" authorId="1" shapeId="0" xr:uid="{00000000-0006-0000-0200-000035000000}">
      <text>
        <r>
          <rPr>
            <sz val="9"/>
            <color indexed="81"/>
            <rFont val="Tahoma"/>
            <family val="2"/>
          </rPr>
          <t xml:space="preserve">
</t>
        </r>
      </text>
    </comment>
    <comment ref="E66" authorId="1" shapeId="0" xr:uid="{00000000-0006-0000-0200-000036000000}">
      <text>
        <r>
          <rPr>
            <b/>
            <sz val="9"/>
            <color indexed="81"/>
            <rFont val="Tahoma"/>
            <family val="2"/>
          </rPr>
          <t>00.360.305/0001-04</t>
        </r>
      </text>
    </comment>
    <comment ref="AB69" authorId="1" shapeId="0" xr:uid="{206DDC79-0172-4FAF-BB20-4D6B8B1D0A73}">
      <text>
        <r>
          <rPr>
            <b/>
            <sz val="9"/>
            <color indexed="81"/>
            <rFont val="Tahoma"/>
            <family val="2"/>
          </rPr>
          <t>Ofício SPP nº 714 082019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70" authorId="2" shapeId="0" xr:uid="{00000000-0006-0000-0200-000037000000}">
      <text>
        <r>
          <rPr>
            <b/>
            <sz val="9"/>
            <color indexed="81"/>
            <rFont val="Tahoma"/>
            <family val="2"/>
          </rPr>
          <t xml:space="preserve">Processo da Drª Beatriz de Souza Cabezas:
</t>
        </r>
        <r>
          <rPr>
            <b/>
            <i/>
            <sz val="9"/>
            <color indexed="81"/>
            <rFont val="Tahoma"/>
            <family val="2"/>
          </rPr>
          <t>"</t>
        </r>
        <r>
          <rPr>
            <i/>
            <sz val="9"/>
            <color indexed="81"/>
            <rFont val="Tahoma"/>
            <family val="2"/>
          </rPr>
          <t xml:space="preserve">Não me permitiu se manifestar em relação à impugnação dos honorários!" </t>
        </r>
        <r>
          <rPr>
            <sz val="9"/>
            <color indexed="81"/>
            <rFont val="Tahoma"/>
            <family val="2"/>
          </rPr>
          <t>— Caso da Microsoft</t>
        </r>
      </text>
    </comment>
    <comment ref="T70" authorId="0" shapeId="0" xr:uid="{ECF634A0-1118-4C4E-AC94-6A4A505C0C52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B71" authorId="1" shapeId="0" xr:uid="{00000000-0006-0000-0200-000039000000}">
      <text>
        <r>
          <rPr>
            <sz val="9"/>
            <color indexed="81"/>
            <rFont val="Tahoma"/>
            <family val="2"/>
          </rPr>
          <t>Diretora da Vara:</t>
        </r>
        <r>
          <rPr>
            <b/>
            <sz val="9"/>
            <color indexed="81"/>
            <rFont val="Tahoma"/>
            <family val="2"/>
          </rPr>
          <t xml:space="preserve">
BETH</t>
        </r>
      </text>
    </comment>
    <comment ref="B72" authorId="2" shapeId="0" xr:uid="{00000000-0006-0000-0200-00003A000000}">
      <text>
        <r>
          <rPr>
            <sz val="9"/>
            <color indexed="81"/>
            <rFont val="Tahoma"/>
            <family val="2"/>
          </rPr>
          <t>Falei com DANIEL</t>
        </r>
      </text>
    </comment>
    <comment ref="AB72" authorId="1" shapeId="0" xr:uid="{42E9BAFD-A855-4114-BB44-02D2A925E4E9}">
      <text>
        <r>
          <rPr>
            <b/>
            <sz val="9"/>
            <color indexed="81"/>
            <rFont val="Tahoma"/>
            <family val="2"/>
          </rPr>
          <t>Ofício SPP nº 310 082019</t>
        </r>
      </text>
    </comment>
    <comment ref="B77" authorId="1" shapeId="0" xr:uid="{00000000-0006-0000-0200-00003B000000}">
      <text>
        <r>
          <rPr>
            <sz val="9"/>
            <color indexed="81"/>
            <rFont val="Tahoma"/>
            <family val="2"/>
          </rPr>
          <t xml:space="preserve">Assessoria do gabinete (da 4ª vara): </t>
        </r>
        <r>
          <rPr>
            <b/>
            <sz val="9"/>
            <color indexed="81"/>
            <rFont val="Tahoma"/>
            <family val="2"/>
          </rPr>
          <t>FABIANO</t>
        </r>
      </text>
    </comment>
    <comment ref="AC84" authorId="1" shapeId="0" xr:uid="{CA31E475-FD51-410F-A556-F679AFD47325}">
      <text>
        <r>
          <rPr>
            <sz val="9"/>
            <color indexed="81"/>
            <rFont val="Tahoma"/>
            <family val="2"/>
          </rPr>
          <t>05/06/2020; 16/06/2020; 03/07/2020; 22/07/2020; 06/08/2020; 04/09/2020; 16/10/2020 e 05/10/2020</t>
        </r>
      </text>
    </comment>
    <comment ref="T90" authorId="0" shapeId="0" xr:uid="{D1901C9D-0598-4974-946B-84DD04D71419}">
      <text>
        <r>
          <rPr>
            <sz val="9"/>
            <color indexed="81"/>
            <rFont val="Tahoma"/>
            <family val="2"/>
          </rPr>
          <t>Não me permitiu se manifestar em relação à impugnação dos honorários!</t>
        </r>
      </text>
    </comment>
    <comment ref="AC92" authorId="1" shapeId="0" xr:uid="{410D12E3-36AE-4D94-9D96-A099883C5C48}">
      <text>
        <r>
          <rPr>
            <sz val="9"/>
            <color indexed="81"/>
            <rFont val="Tahoma"/>
            <family val="2"/>
          </rPr>
          <t xml:space="preserve">16/12/2019; 15/01/2020; 14/02/2020;  13/03/2020; 15/04/2020; </t>
        </r>
      </text>
    </comment>
    <comment ref="AE93" authorId="0" shapeId="0" xr:uid="{1DDD03F2-BD48-4A0E-9656-4D74030CBBB6}">
      <text/>
    </comment>
    <comment ref="AB96" authorId="1" shapeId="0" xr:uid="{9C9D27A3-E1E1-4678-9F0E-C35C2ED97DE5}">
      <text>
        <r>
          <rPr>
            <b/>
            <sz val="9"/>
            <color indexed="81"/>
            <rFont val="Tahoma"/>
            <family val="2"/>
          </rPr>
          <t>Ofício SPP nº 10341 012020</t>
        </r>
      </text>
    </comment>
    <comment ref="AT98" authorId="0" shapeId="0" xr:uid="{FA6BEF89-75DB-496E-858D-FA813212EB3F}">
      <text>
        <r>
          <rPr>
            <b/>
            <sz val="9"/>
            <color indexed="81"/>
            <rFont val="Tahoma"/>
            <family val="2"/>
          </rPr>
          <t>As Partes entraram em acordo ANTES do protocolo do laudo!</t>
        </r>
      </text>
    </comment>
    <comment ref="AB101" authorId="1" shapeId="0" xr:uid="{7B5FFE50-364A-47A9-9690-1C74F08A6039}">
      <text>
        <r>
          <rPr>
            <b/>
            <sz val="9"/>
            <color indexed="81"/>
            <rFont val="Tahoma"/>
            <family val="2"/>
          </rPr>
          <t>Ofício SPP nº 2138/2019</t>
        </r>
      </text>
    </comment>
    <comment ref="AC116" authorId="1" shapeId="0" xr:uid="{D83F1195-3579-41F0-8822-859DA1E48EB1}">
      <text>
        <r>
          <rPr>
            <sz val="9"/>
            <color indexed="81"/>
            <rFont val="Tahoma"/>
            <family val="2"/>
          </rPr>
          <t>01/07/2020; 06/07/2020; 18/08/2020;  10/11/2020; 11/12/2020</t>
        </r>
      </text>
    </comment>
    <comment ref="AC117" authorId="1" shapeId="0" xr:uid="{B2A89B89-EAA0-4660-969A-F58562FBA4EF}">
      <text>
        <r>
          <rPr>
            <sz val="9"/>
            <color indexed="81"/>
            <rFont val="Tahoma"/>
            <family val="2"/>
          </rPr>
          <t>28/01/2020; 28/02/2020;  26/02/2020; 30/03/2020;
30/03/2020; 04/05/2020.</t>
        </r>
      </text>
    </comment>
    <comment ref="AB127" authorId="1" shapeId="0" xr:uid="{86E899A2-F4AB-40BD-8876-664695A8F754}">
      <text>
        <r>
          <rPr>
            <b/>
            <sz val="9"/>
            <color indexed="81"/>
            <rFont val="Tahoma"/>
            <family val="2"/>
          </rPr>
          <t>Ofício SPPDP nº 2961/2020</t>
        </r>
      </text>
    </comment>
    <comment ref="B135" authorId="1" shapeId="0" xr:uid="{6ACC86AE-DCCE-4167-ACEB-DA6F991546C5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'wiuadq'</t>
        </r>
      </text>
    </comment>
    <comment ref="B137" authorId="1" shapeId="0" xr:uid="{C4355459-DB7B-41E6-B163-92799BDBBCDE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'cckyde'</t>
        </r>
      </text>
    </comment>
    <comment ref="AB138" authorId="1" shapeId="0" xr:uid="{8B88EE03-4B3E-4431-BB64-E1849B142009}">
      <text>
        <r>
          <rPr>
            <b/>
            <sz val="9"/>
            <color indexed="81"/>
            <rFont val="Tahoma"/>
            <family val="2"/>
          </rPr>
          <t>Ofício SPP nº 10341 022020</t>
        </r>
      </text>
    </comment>
    <comment ref="AC142" authorId="1" shapeId="0" xr:uid="{62244BA6-7A48-4072-9CDC-5DE54F821C2A}">
      <text>
        <r>
          <rPr>
            <sz val="9"/>
            <color indexed="81"/>
            <rFont val="Tahoma"/>
            <family val="2"/>
          </rPr>
          <t>23/09/2020; 09/10/2020;
 12/11/2020; 11/12/2020 e 12/01/2021</t>
        </r>
      </text>
    </comment>
    <comment ref="AB146" authorId="1" shapeId="0" xr:uid="{B4EDFA59-3733-4689-914C-59515483D344}">
      <text>
        <r>
          <rPr>
            <b/>
            <sz val="9"/>
            <color indexed="81"/>
            <rFont val="Tahoma"/>
            <family val="2"/>
          </rPr>
          <t>Ofício SPP nº 317 012020</t>
        </r>
      </text>
    </comment>
    <comment ref="B147" authorId="1" shapeId="0" xr:uid="{389BCD83-73EE-47F7-BFEE-0A75C256559A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'94jbx0'</t>
        </r>
      </text>
    </comment>
    <comment ref="Z180" authorId="1" shapeId="0" xr:uid="{039881E1-2BF2-4BB9-8432-1E5B7A558D64}">
      <text>
        <r>
          <rPr>
            <b/>
            <sz val="9"/>
            <color indexed="81"/>
            <rFont val="Tahoma"/>
            <family val="2"/>
          </rPr>
          <t>Ofício SPPDP nº 2960/2020</t>
        </r>
      </text>
    </comment>
    <comment ref="AB180" authorId="1" shapeId="0" xr:uid="{47C72683-C7C8-4939-8E57-220579877E88}">
      <text>
        <r>
          <rPr>
            <b/>
            <sz val="9"/>
            <color indexed="81"/>
            <rFont val="Tahoma"/>
            <family val="2"/>
          </rPr>
          <t>Ofício SPPDP nº 2960/2020</t>
        </r>
      </text>
    </comment>
    <comment ref="AB183" authorId="1" shapeId="0" xr:uid="{675D9F65-C109-4476-8499-023271CF50DA}">
      <text>
        <r>
          <rPr>
            <b/>
            <sz val="9"/>
            <color indexed="81"/>
            <rFont val="Tahoma"/>
            <family val="2"/>
          </rPr>
          <t>DPE | Ofício SPP nº 0103/2019
DPE | Ofício SPP nº 0940/2020</t>
        </r>
      </text>
    </comment>
    <comment ref="B184" authorId="1" shapeId="0" xr:uid="{17DBADE0-2A93-491D-AFC8-425C2386C9CE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Senha 'aaimry'</t>
        </r>
      </text>
    </comment>
    <comment ref="AE185" authorId="1" shapeId="0" xr:uid="{FF8933B3-F9F2-4E18-958A-82F643850483}">
      <text/>
    </comment>
    <comment ref="K189" authorId="1" shapeId="0" xr:uid="{BDA62482-35B6-4CFC-8794-37CAC82394ED}">
      <text>
        <r>
          <rPr>
            <sz val="9"/>
            <color indexed="81"/>
            <rFont val="Tahoma"/>
            <family val="2"/>
          </rPr>
          <t>AJG realizado em nome próprio.</t>
        </r>
      </text>
    </comment>
    <comment ref="AE196" authorId="1" shapeId="0" xr:uid="{C7133A17-07BC-487E-9D52-1CEFE39D9A6D}">
      <text/>
    </comment>
    <comment ref="AE201" authorId="1" shapeId="0" xr:uid="{8E32483C-279E-47D8-A764-95FE25E9836F}">
      <text/>
    </comment>
    <comment ref="AE206" authorId="1" shapeId="0" xr:uid="{54A3F0D5-F0A2-40EC-8552-02588D740333}">
      <text/>
    </comment>
    <comment ref="AE214" authorId="1" shapeId="0" xr:uid="{D0ABBA3E-20C9-4E96-BFED-5E5B2F26F82B}">
      <text/>
    </comment>
    <comment ref="AE220" authorId="0" shapeId="0" xr:uid="{AC486BC7-2692-4BF5-A2CD-9F3039E841DC}">
      <text/>
    </comment>
    <comment ref="B231" authorId="1" shapeId="0" xr:uid="{81F4B825-E1FD-4220-A6ED-FAE9090E4095}">
      <text>
        <r>
          <rPr>
            <sz val="9"/>
            <color indexed="81"/>
            <rFont val="Tahoma"/>
            <family val="2"/>
          </rPr>
          <t xml:space="preserve">Corre em Segredo de Justiça — 
SENHA: </t>
        </r>
        <r>
          <rPr>
            <i/>
            <sz val="9"/>
            <color indexed="81"/>
            <rFont val="Tahoma"/>
            <family val="2"/>
          </rPr>
          <t>bfhwbe</t>
        </r>
      </text>
    </comment>
    <comment ref="AB237" authorId="1" shapeId="0" xr:uid="{5ADC6253-A14E-485C-835D-CA78B84288CE}">
      <text>
        <r>
          <rPr>
            <b/>
            <sz val="9"/>
            <color indexed="81"/>
            <rFont val="Tahoma"/>
            <family val="2"/>
          </rPr>
          <t>Ofício SSP nº 310 102020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AE244" authorId="1" shapeId="0" xr:uid="{6DE045DB-C52A-43F2-9878-07327EF01B73}">
      <text/>
    </comment>
    <comment ref="AB245" authorId="0" shapeId="0" xr:uid="{C053E9D3-84F2-4E5C-B0A7-14E4951F8344}">
      <text>
        <r>
          <rPr>
            <b/>
            <u/>
            <sz val="9"/>
            <color indexed="81"/>
            <rFont val="Tahoma"/>
            <family val="2"/>
          </rPr>
          <t>Honorários provenientes da AJG</t>
        </r>
        <r>
          <rPr>
            <b/>
            <sz val="9"/>
            <color indexed="81"/>
            <rFont val="Tahoma"/>
            <family val="2"/>
          </rPr>
          <t xml:space="preserve">:
</t>
        </r>
        <r>
          <rPr>
            <sz val="9"/>
            <color indexed="81"/>
            <rFont val="Tahoma"/>
            <family val="2"/>
          </rPr>
          <t>R$ 883,00</t>
        </r>
      </text>
    </comment>
    <comment ref="AE248" authorId="0" shapeId="0" xr:uid="{3C16576C-950E-4A64-BEBF-64A52CB4AEA8}">
      <text/>
    </comment>
    <comment ref="Z271" authorId="1" shapeId="0" xr:uid="{A8C82B49-90F7-4A12-9D1A-762C5EEB0CD4}">
      <text>
        <r>
          <rPr>
            <b/>
            <sz val="9"/>
            <color indexed="81"/>
            <rFont val="Tahoma"/>
            <family val="2"/>
          </rPr>
          <t>LF:</t>
        </r>
        <r>
          <rPr>
            <sz val="9"/>
            <color indexed="81"/>
            <rFont val="Tahoma"/>
            <family val="2"/>
          </rPr>
          <t xml:space="preserve">
R$ 3.325,00 + AJG (de R$ 262,00 + R$ 628,00)</t>
        </r>
      </text>
    </comment>
    <comment ref="B402" authorId="0" shapeId="0" xr:uid="{194785C0-CF28-430F-A03C-297F9256068A}">
      <text>
        <r>
          <rPr>
            <sz val="9"/>
            <color indexed="81"/>
            <rFont val="Tahoma"/>
            <family val="2"/>
          </rPr>
          <t>Senha:</t>
        </r>
        <r>
          <rPr>
            <b/>
            <sz val="9"/>
            <color indexed="81"/>
            <rFont val="Tahoma"/>
            <family val="2"/>
          </rPr>
          <t xml:space="preserve">
</t>
        </r>
        <r>
          <rPr>
            <b/>
            <u/>
            <sz val="9"/>
            <color indexed="81"/>
            <rFont val="Tahoma"/>
            <family val="2"/>
          </rPr>
          <t>biyqch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LF</author>
  </authors>
  <commentList>
    <comment ref="N3" authorId="0" shapeId="0" xr:uid="{8E70A11D-3EBF-4D70-9E14-40E2FC701C5C}">
      <text>
        <r>
          <rPr>
            <b/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Tahoma"/>
            <family val="2"/>
          </rPr>
          <t xml:space="preserve"> — Nomeação na qual:
a) O depósito dos honorários não ocorreu — utilizando-se tempo para carga dos autos, petição dos honorários e, eventualmente, esclarecimentos;
b) AJG — entra os casos em que os honorários foram reduzidos para R$ 3.000;
c) Partes se compuseram no transcorrer do processo;
d) Função de atuário; e
e) Etc.
</t>
        </r>
        <r>
          <rPr>
            <b/>
            <sz val="9"/>
            <color indexed="81"/>
            <rFont val="Tahoma"/>
            <family val="2"/>
          </rPr>
          <t xml:space="preserve">
1 — </t>
        </r>
        <r>
          <rPr>
            <sz val="9"/>
            <color indexed="81"/>
            <rFont val="Tahoma"/>
            <family val="2"/>
          </rPr>
          <t>Honorários</t>
        </r>
        <r>
          <rPr>
            <b/>
            <sz val="9"/>
            <color indexed="81"/>
            <rFont val="Tahoma"/>
            <family val="2"/>
          </rPr>
          <t xml:space="preserve">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(NOMEAÇÃO BOA);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 xml:space="preserve">2 — </t>
        </r>
        <r>
          <rPr>
            <sz val="9"/>
            <color indexed="81"/>
            <rFont val="Tahoma"/>
            <family val="2"/>
          </rPr>
          <t xml:space="preserve">Aguardando para classificar o </t>
        </r>
        <r>
          <rPr>
            <b/>
            <i/>
            <sz val="9"/>
            <color indexed="81"/>
            <rFont val="Tahoma"/>
            <family val="2"/>
          </rPr>
          <t>status</t>
        </r>
      </text>
    </comment>
    <comment ref="Q3" authorId="0" shapeId="0" xr:uid="{24380613-C034-4CC1-B405-B7BC8A42444E}">
      <text>
        <r>
          <rPr>
            <b/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Tahoma"/>
            <family val="2"/>
          </rPr>
          <t xml:space="preserve"> — Nomeação na qual:
a) O depósito dos honorários não ocorreu — utilizando-se tempo para carga dos autos, petição dos honorários e, eventualmente, esclarecimentos;
b) AJG — entra os casos em que os honorários foram reduzidos para R$ 3.000;
c) Partes se compuseram no transcorrer do processo;
d) Função de atuário; e
e) Etc.
</t>
        </r>
        <r>
          <rPr>
            <b/>
            <sz val="9"/>
            <color indexed="81"/>
            <rFont val="Tahoma"/>
            <family val="2"/>
          </rPr>
          <t xml:space="preserve">
1 — </t>
        </r>
        <r>
          <rPr>
            <sz val="9"/>
            <color indexed="81"/>
            <rFont val="Tahoma"/>
            <family val="2"/>
          </rPr>
          <t>Honorários</t>
        </r>
        <r>
          <rPr>
            <b/>
            <sz val="9"/>
            <color indexed="81"/>
            <rFont val="Tahoma"/>
            <family val="2"/>
          </rPr>
          <t xml:space="preserve">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(NOMEAÇÃO BOA);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 xml:space="preserve">2 — </t>
        </r>
        <r>
          <rPr>
            <sz val="9"/>
            <color indexed="81"/>
            <rFont val="Tahoma"/>
            <family val="2"/>
          </rPr>
          <t xml:space="preserve">Aguardando para classificar o </t>
        </r>
        <r>
          <rPr>
            <b/>
            <i/>
            <sz val="9"/>
            <color indexed="81"/>
            <rFont val="Tahoma"/>
            <family val="2"/>
          </rPr>
          <t>status</t>
        </r>
      </text>
    </comment>
    <comment ref="N13" authorId="0" shapeId="0" xr:uid="{93D7B0EB-D26E-46B9-BC5B-B56F36B4975A}">
      <text>
        <r>
          <rPr>
            <b/>
            <sz val="9"/>
            <color indexed="81"/>
            <rFont val="Tahoma"/>
            <family val="2"/>
          </rPr>
          <t>0</t>
        </r>
        <r>
          <rPr>
            <sz val="9"/>
            <color indexed="81"/>
            <rFont val="Tahoma"/>
            <family val="2"/>
          </rPr>
          <t xml:space="preserve"> — Nomeação na qual:
a) O depósito dos honorários não ocorreu — utilizando-se tempo para carga dos autos, petição dos honorários e, eventualmente, esclarecimentos;
b) AJG — entra os casos em que os honorários foram reduzidos para R$ 3.000;
c) Partes se compuseram no transcorrer do processo;
d) Função de atuário; e
e) Etc.
</t>
        </r>
        <r>
          <rPr>
            <b/>
            <sz val="9"/>
            <color indexed="81"/>
            <rFont val="Tahoma"/>
            <family val="2"/>
          </rPr>
          <t xml:space="preserve">
1 — </t>
        </r>
        <r>
          <rPr>
            <sz val="9"/>
            <color indexed="81"/>
            <rFont val="Tahoma"/>
            <family val="2"/>
          </rPr>
          <t>Honorários</t>
        </r>
        <r>
          <rPr>
            <b/>
            <sz val="9"/>
            <color indexed="81"/>
            <rFont val="Tahoma"/>
            <family val="2"/>
          </rPr>
          <t xml:space="preserve"> arbitrados no patamar solicitado</t>
        </r>
        <r>
          <rPr>
            <sz val="9"/>
            <color indexed="81"/>
            <rFont val="Tahoma"/>
            <family val="2"/>
          </rPr>
          <t xml:space="preserve"> e </t>
        </r>
        <r>
          <rPr>
            <b/>
            <sz val="9"/>
            <color indexed="81"/>
            <rFont val="Tahoma"/>
            <family val="2"/>
          </rPr>
          <t>efetivamente depositados (NOMEAÇÃO BOA);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 xml:space="preserve">2 — </t>
        </r>
        <r>
          <rPr>
            <sz val="9"/>
            <color indexed="81"/>
            <rFont val="Tahoma"/>
            <family val="2"/>
          </rPr>
          <t xml:space="preserve">Aguardando para classificar o </t>
        </r>
        <r>
          <rPr>
            <b/>
            <i/>
            <sz val="9"/>
            <color indexed="81"/>
            <rFont val="Tahoma"/>
            <family val="2"/>
          </rPr>
          <t>status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Leonel Ferreira</author>
  </authors>
  <commentList>
    <comment ref="C2" authorId="0" shapeId="0" xr:uid="{A721E1A0-7A94-44BF-9711-EF01971EC492}">
      <text>
        <r>
          <rPr>
            <b/>
            <sz val="9"/>
            <color indexed="81"/>
            <rFont val="Tahoma"/>
            <family val="2"/>
          </rPr>
          <t>Grau 1:</t>
        </r>
        <r>
          <rPr>
            <sz val="9"/>
            <color indexed="81"/>
            <rFont val="Tahoma"/>
            <family val="2"/>
          </rPr>
          <t xml:space="preserve"> 25-30 dias.</t>
        </r>
        <r>
          <rPr>
            <b/>
            <sz val="9"/>
            <color indexed="81"/>
            <rFont val="Tahoma"/>
            <family val="2"/>
          </rPr>
          <t xml:space="preserve">
Grau 2:</t>
        </r>
        <r>
          <rPr>
            <sz val="9"/>
            <color indexed="81"/>
            <rFont val="Tahoma"/>
            <family val="2"/>
          </rPr>
          <t xml:space="preserve"> 15-20 dias; e
Grau 3: 7-10 dias;
</t>
        </r>
        <r>
          <rPr>
            <b/>
            <sz val="9"/>
            <color indexed="81"/>
            <rFont val="Tahoma"/>
            <family val="2"/>
          </rPr>
          <t>MÁX.:</t>
        </r>
        <r>
          <rPr>
            <sz val="9"/>
            <color indexed="81"/>
            <rFont val="Tahoma"/>
            <family val="2"/>
          </rPr>
          <t xml:space="preserve"> 2-3 dias.
</t>
        </r>
      </text>
    </comment>
    <comment ref="J3" authorId="0" shapeId="0" xr:uid="{011F7FA5-10E3-4173-8FE8-D5ABB411A431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4" authorId="0" shapeId="0" xr:uid="{0AACA93C-95B4-4643-923A-F45DFAB92B7E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6" authorId="0" shapeId="0" xr:uid="{A90E699E-FCD9-4D0B-9AAF-64E156DEFA8C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7" authorId="0" shapeId="0" xr:uid="{C9AB72C4-3E4A-4B86-A3E7-980AC578E58E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8" authorId="0" shapeId="0" xr:uid="{745E4B16-CDA2-45E9-BBE3-641AF4957F64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9" authorId="0" shapeId="0" xr:uid="{34C49B2F-C5EF-45C4-8A56-25D38CABCADD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0" authorId="0" shapeId="0" xr:uid="{BB21F4C3-B858-4C70-BDC0-D11C5715B438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1" authorId="0" shapeId="0" xr:uid="{8AD70EDF-9391-43BF-8B0F-6C451977EF5D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2" authorId="0" shapeId="0" xr:uid="{2179E9A4-19FF-4618-A6B5-47B2E0EA2916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3" authorId="0" shapeId="0" xr:uid="{02612356-B4AA-42F6-AE64-FBD5ADB77AC9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6" authorId="0" shapeId="0" xr:uid="{59526202-D1EA-412A-A1BD-50B87BF8510D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19" authorId="0" shapeId="0" xr:uid="{41DEF183-7E34-41C7-9964-7340490F649B}">
      <text>
        <r>
          <rPr>
            <b/>
            <sz val="9"/>
            <color indexed="81"/>
            <rFont val="Tahoma"/>
            <family val="2"/>
          </rPr>
          <t>eduardobielavski@gmail.com</t>
        </r>
      </text>
    </comment>
    <comment ref="J22" authorId="0" shapeId="0" xr:uid="{1F696AAA-8620-46CC-A6B3-42F712030363}">
      <text>
        <r>
          <rPr>
            <b/>
            <sz val="9"/>
            <color indexed="81"/>
            <rFont val="Tahoma"/>
            <family val="2"/>
          </rPr>
          <t>pericianapratica@gmail.com</t>
        </r>
      </text>
    </comment>
    <comment ref="J26" authorId="0" shapeId="0" xr:uid="{E8664A6F-1E13-4BFC-BCFD-61ADF82612F3}">
      <text>
        <r>
          <rPr>
            <b/>
            <sz val="9"/>
            <color indexed="81"/>
            <rFont val="Tahoma"/>
            <family val="2"/>
          </rPr>
          <t>pericia.periciacontabil@gmail.com</t>
        </r>
      </text>
    </comment>
    <comment ref="J28" authorId="0" shapeId="0" xr:uid="{687B60D6-1F46-4351-A843-E460B9D6EBB3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29" authorId="0" shapeId="0" xr:uid="{3BC401C7-280C-445F-9948-0015C65AFB53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30" authorId="0" shapeId="0" xr:uid="{0E6115F5-9AE1-4FC9-9A39-0663EC4B00AC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31" authorId="0" shapeId="0" xr:uid="{B8EA3406-B2BF-4B78-A1C4-AFB07D0A27C7}">
      <text>
        <r>
          <rPr>
            <b/>
            <sz val="9"/>
            <color indexed="81"/>
            <rFont val="Tahoma"/>
            <family val="2"/>
          </rPr>
          <t>florencio.gislaine@gmail.com</t>
        </r>
      </text>
    </comment>
    <comment ref="J36" authorId="0" shapeId="0" xr:uid="{F3353D9A-F547-4DC1-A555-79FC08D60125}">
      <text>
        <r>
          <rPr>
            <b/>
            <sz val="9"/>
            <color indexed="81"/>
            <rFont val="Tahoma"/>
            <family val="2"/>
          </rPr>
          <t>djavan.lima@outlook.com.br</t>
        </r>
      </text>
    </comment>
    <comment ref="T36" authorId="0" shapeId="0" xr:uid="{47272BD9-63C9-4DBB-894B-D4824666E38D}">
      <text/>
    </comment>
    <comment ref="J37" authorId="0" shapeId="0" xr:uid="{EDE2E0E7-5894-48D7-BDC4-FCAD598FBFD5}">
      <text>
        <r>
          <rPr>
            <b/>
            <sz val="9"/>
            <color indexed="81"/>
            <rFont val="Tahoma"/>
            <family val="2"/>
          </rPr>
          <t>djavan.lima@outlook.com.br</t>
        </r>
      </text>
    </comment>
    <comment ref="T37" authorId="0" shapeId="0" xr:uid="{3435F19C-1D7B-406F-9716-9B9C1BA57577}">
      <text/>
    </comment>
    <comment ref="T38" authorId="0" shapeId="0" xr:uid="{86797343-8299-4BE4-80F1-9E56A1EDD7CB}">
      <text/>
    </comment>
    <comment ref="T39" authorId="0" shapeId="0" xr:uid="{4029AD87-1A76-408A-A843-82A638E542A3}">
      <text/>
    </comment>
    <comment ref="T40" authorId="0" shapeId="0" xr:uid="{E9439A58-8AE0-43F0-B15E-723F153FC0D3}">
      <text/>
    </comment>
    <comment ref="T41" authorId="0" shapeId="0" xr:uid="{8E98E8B4-B2C1-4E5B-8E1A-F80A1DF46813}">
      <text/>
    </comment>
    <comment ref="T42" authorId="0" shapeId="0" xr:uid="{A3982708-0A8C-45D4-9F9F-95E452C96E29}">
      <text/>
    </comment>
    <comment ref="T43" authorId="0" shapeId="0" xr:uid="{367966A1-0F63-41BC-9E86-776C4C5FC8DE}">
      <text/>
    </comment>
  </commentList>
</comments>
</file>

<file path=xl/sharedStrings.xml><?xml version="1.0" encoding="utf-8"?>
<sst xmlns="http://schemas.openxmlformats.org/spreadsheetml/2006/main" count="9135" uniqueCount="3117">
  <si>
    <t>—</t>
  </si>
  <si>
    <t>?</t>
  </si>
  <si>
    <t>#</t>
  </si>
  <si>
    <t>Processo</t>
  </si>
  <si>
    <t>Classe</t>
  </si>
  <si>
    <t>Assunto</t>
  </si>
  <si>
    <t>Função</t>
  </si>
  <si>
    <t>Tipo de Trabalho</t>
  </si>
  <si>
    <t>F/E</t>
  </si>
  <si>
    <t>Secretaria</t>
  </si>
  <si>
    <t>Juízo</t>
  </si>
  <si>
    <t>Há quesitos?</t>
  </si>
  <si>
    <t>0000501-74.2003.8.26.0219</t>
  </si>
  <si>
    <t>Geraldo Donizete dos Santos</t>
  </si>
  <si>
    <t>Benefícios em Espécie</t>
  </si>
  <si>
    <t>AJG</t>
  </si>
  <si>
    <t>Perito</t>
  </si>
  <si>
    <t>E</t>
  </si>
  <si>
    <t>Vanêssa Christie Enande</t>
  </si>
  <si>
    <t>Físico</t>
  </si>
  <si>
    <t>Sim</t>
  </si>
  <si>
    <t>0017088-40.2015.4.03.6100</t>
  </si>
  <si>
    <t>Ação de Cobrança</t>
  </si>
  <si>
    <t>Cédula de Crédito Bancário</t>
  </si>
  <si>
    <t>Perícia</t>
  </si>
  <si>
    <t>F</t>
  </si>
  <si>
    <t>José Henrique Prescendo</t>
  </si>
  <si>
    <t>0180929-38.1994.8.26.0002</t>
  </si>
  <si>
    <t>Jeremias Filho</t>
  </si>
  <si>
    <t>Cumprimento de sentença</t>
  </si>
  <si>
    <t>Prestação de Serviços</t>
  </si>
  <si>
    <t>2ª Vara Cível 
do Foro Regional de Santo Amaro</t>
  </si>
  <si>
    <t>Daniel Torres dos Reis</t>
  </si>
  <si>
    <t>1010776-43.2017.8.26.0100</t>
  </si>
  <si>
    <t>Renato Guedes de Oliveira Filho</t>
  </si>
  <si>
    <t>Espécies de Contratos</t>
  </si>
  <si>
    <t>Procedimento Comum</t>
  </si>
  <si>
    <t>Miguel Ferrari Junior</t>
  </si>
  <si>
    <t>Não</t>
  </si>
  <si>
    <t>1006368-42.2016.8.26.0068</t>
  </si>
  <si>
    <t>A Vista S.A. Adm de Cartões de Crédito</t>
  </si>
  <si>
    <t>Liminar</t>
  </si>
  <si>
    <t>Protesto - Liminar</t>
  </si>
  <si>
    <t>Maria Elizabeth de Oliveira Bortoloto</t>
  </si>
  <si>
    <t>1037303-66.2016.8.26.0100</t>
  </si>
  <si>
    <t>Salux Comércio de Produtos de Limpeza</t>
  </si>
  <si>
    <t>Itaú Unibanco S/A</t>
  </si>
  <si>
    <t>Cautelar Inominada</t>
  </si>
  <si>
    <t>Sustação de Protesto</t>
  </si>
  <si>
    <t>Fabiana Marini</t>
  </si>
  <si>
    <t>1024631-42.2016.8.26.0224</t>
  </si>
  <si>
    <t>Prensal Indústria Metalúrgica</t>
  </si>
  <si>
    <t>Banco Bradesco S/A</t>
  </si>
  <si>
    <t xml:space="preserve"> Procedimento Comum</t>
  </si>
  <si>
    <t>Cédula de Crédito Bancário | Defeito ou nulidade</t>
  </si>
  <si>
    <t>Artur Pessôa de Melo Morais</t>
  </si>
  <si>
    <t>Grou Representação</t>
  </si>
  <si>
    <t>Amil Saúde</t>
  </si>
  <si>
    <t>Planos de Saúde</t>
  </si>
  <si>
    <t>Sim (PC)</t>
  </si>
  <si>
    <t>Inês Penha da Silva</t>
  </si>
  <si>
    <t>Santander Leasing S/A</t>
  </si>
  <si>
    <t>Rescisão do contrato e devolução do dinheiro</t>
  </si>
  <si>
    <t>1001338-26.2016.8.26.0068</t>
  </si>
  <si>
    <t>Data Inc. Serviços em TI</t>
  </si>
  <si>
    <t>SG2 Investmentcorp</t>
  </si>
  <si>
    <t xml:space="preserve"> Dissolução e Liquidação de Sociedade</t>
  </si>
  <si>
    <t>4003213-59.2013.8.26.0011</t>
  </si>
  <si>
    <t>Mais Credit Consulting e Participações Ltda</t>
  </si>
  <si>
    <t>Ana Lucia Salzano e outro</t>
  </si>
  <si>
    <t xml:space="preserve"> Execução de Título Extrajudicial</t>
  </si>
  <si>
    <t>André Luiz da Silva da Cunha</t>
  </si>
  <si>
    <t>Aline Santos de Souza</t>
  </si>
  <si>
    <t>Andréa Galhardo Palma</t>
  </si>
  <si>
    <t>João Traskurkemb Neto</t>
  </si>
  <si>
    <t>Fundação Sistel Seguridade Social</t>
  </si>
  <si>
    <t>Cumprimento de Sentença</t>
  </si>
  <si>
    <t>Serviços</t>
  </si>
  <si>
    <t>Gustavo Henrique Bretas Marzagão</t>
  </si>
  <si>
    <t>0015030-14.2013.8.26.0554</t>
  </si>
  <si>
    <t>Santander</t>
  </si>
  <si>
    <t>Prefeitura Mun. de Santo André</t>
  </si>
  <si>
    <t>Embargos à Execução Fiscal</t>
  </si>
  <si>
    <t>ISS (Imposto sobre Serviços)</t>
  </si>
  <si>
    <t>Marcelo Franzin Paulo</t>
  </si>
  <si>
    <t>1022325-03.2016.8.26.0224</t>
  </si>
  <si>
    <t>Embargos à Execução</t>
  </si>
  <si>
    <t>Nulidade / Inexigibilidade do Título</t>
  </si>
  <si>
    <t>0015857-06.2017.8.26.0224</t>
  </si>
  <si>
    <t>Microsoft Corporation</t>
  </si>
  <si>
    <t>Amm Atelier Mecanico Morcego Ltda.</t>
  </si>
  <si>
    <t>Cumprimento Provisório de Sentença</t>
  </si>
  <si>
    <t>Indenização por Dano Material</t>
  </si>
  <si>
    <t>Beatriz de Souza Cabezas</t>
  </si>
  <si>
    <t>5012220-60.2017.4.03.6100</t>
  </si>
  <si>
    <t>Transportadora Irmãos SHINOZAKI Ltda</t>
  </si>
  <si>
    <t>Procedimento comum ordinário</t>
  </si>
  <si>
    <t>Hong Kou Hen</t>
  </si>
  <si>
    <t>1042702-45.2017.8.26.0002</t>
  </si>
  <si>
    <t>Aloysio Cartaxo Silva Júnior</t>
  </si>
  <si>
    <t>Condominio Pauba Canto Sul</t>
  </si>
  <si>
    <t xml:space="preserve"> Efeito Suspensivo / Impugnação
Nulidade / Inexigibilidade do Título</t>
  </si>
  <si>
    <t>Antonio Carlos Santoro Filho</t>
  </si>
  <si>
    <t>0034394-04.2014.4.03.6182</t>
  </si>
  <si>
    <t>Basf S/A</t>
  </si>
  <si>
    <t>Dívida Ativa - Direito Tributário</t>
  </si>
  <si>
    <t>0061526-02.2015.4.03.6182</t>
  </si>
  <si>
    <t>Spal Indústria Brasileira de Bebidas S/A</t>
  </si>
  <si>
    <t>0016233-14.2012.4.03.6182</t>
  </si>
  <si>
    <t>Instituto Paulista de Ensino e Cultura IPEC</t>
  </si>
  <si>
    <t>Ana Aguiar dos Santos Neves</t>
  </si>
  <si>
    <t>0017306-45.2017.4.03.6182</t>
  </si>
  <si>
    <t>Porsche Brasil Importad. de Veículos Ltda.</t>
  </si>
  <si>
    <t>Adriana Pileggi de Soveral</t>
  </si>
  <si>
    <t>0010640-43.2008.4.03.6182</t>
  </si>
  <si>
    <t>Unilever Brasil Alimentos Ltda.</t>
  </si>
  <si>
    <t>Alfredo dos Santos Cunha</t>
  </si>
  <si>
    <t>1014283-57.2016.8.26.0161</t>
  </si>
  <si>
    <t>Edson Rogério dos Santos</t>
  </si>
  <si>
    <t>Banco GMAC S/A</t>
  </si>
  <si>
    <t xml:space="preserve"> Reajuste de Prestações</t>
  </si>
  <si>
    <t>Claudia Sarmento Monteleone</t>
  </si>
  <si>
    <t>0017232-88.2017.4.03.6182</t>
  </si>
  <si>
    <t>Banco Volkswagem S/A</t>
  </si>
  <si>
    <t>0554195-39.1997.4.03.6182</t>
  </si>
  <si>
    <t>Confecções Maurício Ltda.</t>
  </si>
  <si>
    <t>0018294-08.2013.4.03.6182</t>
  </si>
  <si>
    <t>Intercement Brasil S/A</t>
  </si>
  <si>
    <t>0009385-64.2016.4.03.6119</t>
  </si>
  <si>
    <t>Criadouro Bela Vista Fauna Nativa e Exótica Ltda.</t>
  </si>
  <si>
    <t>Contratos Bancários - Espécies de Contrato - Obrigações- Direito Civil</t>
  </si>
  <si>
    <t>Natalia Luchini</t>
  </si>
  <si>
    <t>1002853-62.2017.8.26.0068</t>
  </si>
  <si>
    <t>Flagel de Meriti Eirelei-ME</t>
  </si>
  <si>
    <t>Diase Construções Ltda.</t>
  </si>
  <si>
    <t>Monitória</t>
  </si>
  <si>
    <t>Pagamento</t>
  </si>
  <si>
    <t>Anelise Soares</t>
  </si>
  <si>
    <t>1002985-28.2014.8.26.0100</t>
  </si>
  <si>
    <t>Banco Fibra S/A</t>
  </si>
  <si>
    <t>Acumuladores AJAX Ltda..</t>
  </si>
  <si>
    <t>Execução de Título Extrajudicial</t>
  </si>
  <si>
    <t xml:space="preserve">Contratos Bancários </t>
  </si>
  <si>
    <t>1012950-75.2016.8.26.0224</t>
  </si>
  <si>
    <t>MVG Engenharia e Construtora Ltda.</t>
  </si>
  <si>
    <t>Prefeitura Municipal de Guarulhos</t>
  </si>
  <si>
    <t xml:space="preserve">Direito Administrativo e Outras Matérias de Direito Público </t>
  </si>
  <si>
    <t>Rafael Tocantins Maltez</t>
  </si>
  <si>
    <t>0001942-34.2018.8.26.0100</t>
  </si>
  <si>
    <t>Transleite Mello Ltda.</t>
  </si>
  <si>
    <t>BRF Brasil Foods S/A</t>
  </si>
  <si>
    <t>Rescisão / Resolução</t>
  </si>
  <si>
    <t>1009432-12.2017.8.26.0008</t>
  </si>
  <si>
    <t>Lorigraf Leste Tintas Especiais Ltda.</t>
  </si>
  <si>
    <t xml:space="preserve"> Embargos à Execução</t>
  </si>
  <si>
    <t xml:space="preserve"> Efeito Suspensivo / Impugnação / Embargos à Execução</t>
  </si>
  <si>
    <t>Ana Claudia Dabus
Guimarães e Souza de Miguel</t>
  </si>
  <si>
    <t>0007282-35.2013.8.26.0002</t>
  </si>
  <si>
    <t>Franzana Materiais p/ Construção Ltda - EPP</t>
  </si>
  <si>
    <t>Constru 10 Materiais de Constr. Ltda.</t>
  </si>
  <si>
    <t>Compromisso</t>
  </si>
  <si>
    <t>Luiz Raphael Nardy Lencioni Valdez</t>
  </si>
  <si>
    <t>1017025-60.2016.8.26.0224</t>
  </si>
  <si>
    <t>Kaizen Logística Ltda</t>
  </si>
  <si>
    <t>Suspensão da Exigibilidade</t>
  </si>
  <si>
    <t>0184433-47.1997.8.26.0002</t>
  </si>
  <si>
    <t>Sérgio Kayano Cota</t>
  </si>
  <si>
    <t>Cooperativa Habitacional Serra do Jairé</t>
  </si>
  <si>
    <t>1107799-86.2017.8.26.0100</t>
  </si>
  <si>
    <t>Geiza Fernandes de Oliveira</t>
  </si>
  <si>
    <t>Banco PAN S/A</t>
  </si>
  <si>
    <t>Bancários</t>
  </si>
  <si>
    <t>0010268-89.2011.4.03.6182</t>
  </si>
  <si>
    <t>Indústria Mecânica Bras. de Estampos IMBE Ltda.</t>
  </si>
  <si>
    <t>Arnaldo Ribeiro Saldanha Neto</t>
  </si>
  <si>
    <t>Dissolução</t>
  </si>
  <si>
    <t>Luiz Antonio Carrer</t>
  </si>
  <si>
    <t>0031693-02.2016.4.03.6182</t>
  </si>
  <si>
    <t>Bel. Alexandre Pereira</t>
  </si>
  <si>
    <t>5000974-10.2017.4.03.6119</t>
  </si>
  <si>
    <t>RMS Comércio de Metais Ltda.</t>
  </si>
  <si>
    <t>0016786-24.2011.8.26.0006</t>
  </si>
  <si>
    <t>Jorge Norihiro Arita Serviços Médicos Ltda.</t>
  </si>
  <si>
    <t>Ital Saúde Serviços Médicos Especializados Ltda.</t>
  </si>
  <si>
    <t>Efeito Suspensivo / Impugnação / Embargos à Execução</t>
  </si>
  <si>
    <t>Luciana Mendes Simões Botelho</t>
  </si>
  <si>
    <t>1015090-23.2017.8.26.0006</t>
  </si>
  <si>
    <t>Jesse Mendes Noronha</t>
  </si>
  <si>
    <t>0008891-77.2018.8.26.0002</t>
  </si>
  <si>
    <t>Davi Augusto Nunes de Oliveira</t>
  </si>
  <si>
    <t>Funcef Liquidação dos Economiarios Federais</t>
  </si>
  <si>
    <t>Previdência Privada</t>
  </si>
  <si>
    <t>5ª Vara Cível 
do Foro Regional de Santo Amaro</t>
  </si>
  <si>
    <t>Eurico Leonel Peixoto Filho</t>
  </si>
  <si>
    <t>Banco Santander (Brasil) S/A</t>
  </si>
  <si>
    <t>Usina Siderúrgica do Pará Ltda.. (USIPAR)</t>
  </si>
  <si>
    <t>Espécies de Títulos de Crédito</t>
  </si>
  <si>
    <t>0021921-15.2016.4.03.6182</t>
  </si>
  <si>
    <t>Janaína Rodrigues Valle Gomes</t>
  </si>
  <si>
    <t>1004069-92.2016.8.26.0068</t>
  </si>
  <si>
    <t>Supermercado San Ltda</t>
  </si>
  <si>
    <t>Mixcred Administradora Ltda. (Bancred Card)</t>
  </si>
  <si>
    <t>0032487-91.2014.4.03.6182</t>
  </si>
  <si>
    <t>Zurich Santander Brasil Seguros e Previdência S.A.</t>
  </si>
  <si>
    <t>1103830-97.2016.8.26.0100</t>
  </si>
  <si>
    <t>Francisco Stoffa Sobrinho</t>
  </si>
  <si>
    <t>American Tower do Brasil Cessão de Infraestruturas Ltda.</t>
  </si>
  <si>
    <t xml:space="preserve"> Cobrança de Aluguéis - Sem despejo</t>
  </si>
  <si>
    <t xml:space="preserve"> Gustavo Henrique Bretas Marzagão</t>
  </si>
  <si>
    <t>1015223-82.2014.8.26.0002</t>
  </si>
  <si>
    <t>Sani Gonzaga de Oliveira Knowles</t>
  </si>
  <si>
    <t>Vagner da Silva Santos</t>
  </si>
  <si>
    <t> Luiz Raphael Nardy Lencioni Valdez</t>
  </si>
  <si>
    <t>1001359-69.2017.8.26.0002</t>
  </si>
  <si>
    <t>Banco do Brasil S/A</t>
  </si>
  <si>
    <t>Contratos Bancários</t>
  </si>
  <si>
    <t>11ª Vara Cível 
do Foro Regional de Santo Amaro</t>
  </si>
  <si>
    <t>1004300-71.2017.8.26.0008</t>
  </si>
  <si>
    <t>Osmar Calmasini</t>
  </si>
  <si>
    <t>Companhia Metropolitana de Habitação de São Paulo</t>
  </si>
  <si>
    <t xml:space="preserve"> Revisão do Saldo Devedor</t>
  </si>
  <si>
    <t>0006427-81.2014.4.03.6182</t>
  </si>
  <si>
    <t>5001375-72.2018.4.03.6119</t>
  </si>
  <si>
    <t>Arteal Artefatos de Alúminio Ltda</t>
  </si>
  <si>
    <t>Obrigações - Títulos de Crédito - Anulação</t>
  </si>
  <si>
    <t>0027143-64.1999.8.26.0562</t>
  </si>
  <si>
    <t>Dagmar Porto Barros</t>
  </si>
  <si>
    <t>Maria da Conceção Chaves Menezes de Paula</t>
  </si>
  <si>
    <t>Posse</t>
  </si>
  <si>
    <t xml:space="preserve">	12ª Vara Cível do Foro de Santos</t>
  </si>
  <si>
    <t xml:space="preserve">	Rogério Márcio Teixeira</t>
  </si>
  <si>
    <t>1010733-62.2015.8.26.0008</t>
  </si>
  <si>
    <t>Roncato Sociedade de Advogados</t>
  </si>
  <si>
    <t>Comercial de Aços Triunfo Ltda</t>
  </si>
  <si>
    <t>Erasmo Samuel Tozetto</t>
  </si>
  <si>
    <t>1034363-13.2017.8.26.0224</t>
  </si>
  <si>
    <t>Fazenda Pública do Estado de São Paulo</t>
  </si>
  <si>
    <t>Anulação de Débito Fiscal</t>
  </si>
  <si>
    <t>Rafaela Muscari Arruda</t>
  </si>
  <si>
    <t>Carrefour Comércio e Indústria Ltda.</t>
  </si>
  <si>
    <t>Cumprimento de sentença (tramitação prioritária)</t>
  </si>
  <si>
    <t>Liquidação / Cumprimento / Execução</t>
  </si>
  <si>
    <t>002570496.1998.8.26.0224</t>
  </si>
  <si>
    <t>José Rubens Barbosa Arantes</t>
  </si>
  <si>
    <t>Ammar Hamad Hilai </t>
  </si>
  <si>
    <t>Obrigação de Fazer / Não Fazer</t>
  </si>
  <si>
    <t xml:space="preserve">	Obrigação de Fazer / Não Fazer</t>
  </si>
  <si>
    <t>0013048-62.2013.8.26.0554</t>
  </si>
  <si>
    <t>Companhia Brasileira de Distribuição</t>
  </si>
  <si>
    <t xml:space="preserve"> Embargos à Execução Fiscal</t>
  </si>
  <si>
    <t>ICMS / Imposto sobre Circulação de Mercadorias</t>
  </si>
  <si>
    <t>1052902-48.2016.8.26.0002</t>
  </si>
  <si>
    <t>Socrel Serviços de Eletricidade e Telecomunicações Ltda.</t>
  </si>
  <si>
    <t>Indenização do Prejuízo</t>
  </si>
  <si>
    <t xml:space="preserve"> Luiz Raphael Nardy Lencioni Valdez</t>
  </si>
  <si>
    <t>5001613-28.2017.4.03.6119</t>
  </si>
  <si>
    <t>Obrigações - Espécies de Contratos - Compromisso</t>
  </si>
  <si>
    <t>1046004-95.2017.8.26.0224</t>
  </si>
  <si>
    <t>Spark Lubrificantes Ltda.</t>
  </si>
  <si>
    <t>Globo Borrachas Especiais Ltda.</t>
  </si>
  <si>
    <t>Habilitação de Crédito</t>
  </si>
  <si>
    <t>Cheque</t>
  </si>
  <si>
    <t>1012251-87.2015.8.26.0008</t>
  </si>
  <si>
    <t>Nilton Equipamentos de Segurança Ltda.</t>
  </si>
  <si>
    <t>Mariana Dalla Bernardina</t>
  </si>
  <si>
    <t>0013000-62.2016.4.03.6119</t>
  </si>
  <si>
    <t>REAUCAR Reparação e Estética Automotiva Eireli/ME</t>
  </si>
  <si>
    <t>0136548-48.2008.8.26.0100</t>
  </si>
  <si>
    <t>Camp Comércio e Importação Ltda</t>
  </si>
  <si>
    <t>Banco Volkswagen S/A</t>
  </si>
  <si>
    <t xml:space="preserve">	Efeito Suspensivo / Impugnação / Embargos à Execução</t>
  </si>
  <si>
    <t xml:space="preserve">	Gustavo Henrique Bretas Marzagão</t>
  </si>
  <si>
    <t>0000625-51.1987.8.26.0564</t>
  </si>
  <si>
    <t>João Martins de Paula</t>
  </si>
  <si>
    <t>Kiroplast Comercial de Brinquedos LTDA</t>
  </si>
  <si>
    <t>Procedimento Sumário</t>
  </si>
  <si>
    <t>Responsabilidade Civil</t>
  </si>
  <si>
    <t>Carlo Mazza Britto Melfi</t>
  </si>
  <si>
    <t>1005845-45.2018.8.26.0590</t>
  </si>
  <si>
    <t>Sivaldo Barreto Moura</t>
  </si>
  <si>
    <t>Banco Itaú BMG Consignado S/A</t>
  </si>
  <si>
    <t xml:space="preserve"> Práticas Abusivas / Indenização por Dano Moral</t>
  </si>
  <si>
    <t>Mário Roberto Negreiros Velloso</t>
  </si>
  <si>
    <t>1023449-50.2018.8.26.0224</t>
  </si>
  <si>
    <t>Gabbor Indústria e Comércio de Borrachas Ltda</t>
  </si>
  <si>
    <t>Santana S/A - Crédito, Financiamento e Investimento</t>
  </si>
  <si>
    <t xml:space="preserve"> 0101100-04.2005.8.26.0008</t>
  </si>
  <si>
    <t>Explorer Comércio e Representações Ltda</t>
  </si>
  <si>
    <t xml:space="preserve">Bankboston Banco Multiplo S/A </t>
  </si>
  <si>
    <t>Ação de Exigir Contas</t>
  </si>
  <si>
    <t xml:space="preserve"> Mariana Dalla Bernardina</t>
  </si>
  <si>
    <t>1000422-38.2018.8.26.0224</t>
  </si>
  <si>
    <t>Cesar Pedrosa Hipolito</t>
  </si>
  <si>
    <t>TOTAL</t>
  </si>
  <si>
    <t>Bandeirantes Energias S/A</t>
  </si>
  <si>
    <t xml:space="preserve"> Antonio Carlos Santoro Filho/
Carolina Santa Rosa Sayegh</t>
  </si>
  <si>
    <t>Jose Helio da Silva de Paula</t>
  </si>
  <si>
    <t>Raul de Aguiar Ribeiro Filho</t>
  </si>
  <si>
    <t xml:space="preserve"> Nulidade / Inexigibilidade do Título</t>
  </si>
  <si>
    <t>0005187-86.2016.4.03.6182</t>
  </si>
  <si>
    <t>0048367-31.2011.4.03.6182</t>
  </si>
  <si>
    <t>3 Comércio de Publicações Ltda.</t>
  </si>
  <si>
    <t>Fazenda Nacional/CEF</t>
  </si>
  <si>
    <t>AMBEV S.A.</t>
  </si>
  <si>
    <t>1001527-04.2016.8.26.0068</t>
  </si>
  <si>
    <t>Iraci Barbosa de Oliveira</t>
  </si>
  <si>
    <t>Valor da Execução / Cálculo / Atualização</t>
  </si>
  <si>
    <t xml:space="preserve"> Raul de Aguiar Ribeiro Filho</t>
  </si>
  <si>
    <t>1002843-67.2018.8.26.0008</t>
  </si>
  <si>
    <t>Alterinox Aços e Metais Ltda.</t>
  </si>
  <si>
    <t>Erik Frederico Gramstrup</t>
  </si>
  <si>
    <t>1000676-20.2017.8.26.0006/01</t>
  </si>
  <si>
    <t>1006456-17.2015.8.26.0068/01</t>
  </si>
  <si>
    <t>1005012-17.2013.8.26.0068/01</t>
  </si>
  <si>
    <t>1056573-81.2013.8.26.0100/01</t>
  </si>
  <si>
    <t>0096594-34.2004.8.26.0100/01</t>
  </si>
  <si>
    <t>1094878-03.2014.8.26.0100/01</t>
  </si>
  <si>
    <t>Ecoplastia Comércio e Manutenção Industrial Ltda</t>
  </si>
  <si>
    <t>Duplicata</t>
  </si>
  <si>
    <t xml:space="preserve"> Luciana Mendes Simões Botelho</t>
  </si>
  <si>
    <t>0005653-60.2012.8.26.0002</t>
  </si>
  <si>
    <t>Carl Zeiss Vision Brasil Indústria Optica Ltda.</t>
  </si>
  <si>
    <t>Labras Comércio de Lentes Ltda. - EPP</t>
  </si>
  <si>
    <t>Procedimento Comum Cível</t>
  </si>
  <si>
    <t>1110193-66.2017.8.26.0100</t>
  </si>
  <si>
    <t>Global Transporte Oceânico S/A</t>
  </si>
  <si>
    <t>1017427-76.2017.8.26.0008</t>
  </si>
  <si>
    <t>Alphasteel Comércio de Aços e Metais Ltda - ME.</t>
  </si>
  <si>
    <t>13ª Vara Cível 
do Foro Central Cível</t>
  </si>
  <si>
    <t>0041081-90.2018.8.26.0100</t>
  </si>
  <si>
    <t>4002893-93.2013.8.26.0565/01</t>
  </si>
  <si>
    <t>Wanderlei Honorato</t>
  </si>
  <si>
    <t>Incapacidade Laborativa Permanente</t>
  </si>
  <si>
    <t>4000218-60.2013.8.26.0565</t>
  </si>
  <si>
    <t>Daniela Anholeto Valbao Pinheiro Lima</t>
  </si>
  <si>
    <t>Marcelo Berlato Galinha</t>
  </si>
  <si>
    <t>1069950-80.2017.8.26.0100</t>
  </si>
  <si>
    <t>Caetano Del Pozzo</t>
  </si>
  <si>
    <t>Dissolução Parcial de Sociedade</t>
  </si>
  <si>
    <t>Ingresso e Exclusão dos Sócios na Sociedade</t>
  </si>
  <si>
    <t>Valéria Longobardi</t>
  </si>
  <si>
    <t>1027787-09.2014.8.26.0224</t>
  </si>
  <si>
    <t>Itambé Planejamento e Administração Imobiliária S/S Ltda</t>
  </si>
  <si>
    <t xml:space="preserve">Condomínio Avanti Guarulhos </t>
  </si>
  <si>
    <t>Condomínio em Edifício</t>
  </si>
  <si>
    <t>1045306-83.2018.8.26.0053</t>
  </si>
  <si>
    <t>DBT Gestao Patrimonial e Participacoes Ltda.</t>
  </si>
  <si>
    <t>Prefeitura do Município de São Paulo</t>
  </si>
  <si>
    <t>Carolina Martins Clemencio Duprat Cardoso</t>
  </si>
  <si>
    <t>43ª Vara Cível 
do Foro Central Cível</t>
  </si>
  <si>
    <t>4ª Vara Cível 
do Foro Regional de Pinheiros</t>
  </si>
  <si>
    <t>18ª Vara Cível 
do Foro Central Cível</t>
  </si>
  <si>
    <t>3ª Vara Cível 
do Foro Central Cível</t>
  </si>
  <si>
    <t>35ª Vara Cível 
do Foro Central Cível</t>
  </si>
  <si>
    <t>29ª Vara Cível 
do Foro Central Cível</t>
  </si>
  <si>
    <t>22ª Vara Cível Federal 
da Capital de SP</t>
  </si>
  <si>
    <t>8ª Vara Cível Federal 
da Capital de SP</t>
  </si>
  <si>
    <t>6ª Vara das Execuções Fiscais 
de São Paulo</t>
  </si>
  <si>
    <t>0000307-76.2013.8.26.0008</t>
  </si>
  <si>
    <t>0002092-05.2015.8.26.0008</t>
  </si>
  <si>
    <t>Transpesa Della Volpe Ltda.</t>
  </si>
  <si>
    <t>W.W.N. Locações e Transportes de Máquinas Ltda.</t>
  </si>
  <si>
    <t>Inadimplemento</t>
  </si>
  <si>
    <t>Comega Indústria deTubo Ltda.</t>
  </si>
  <si>
    <t>BCA Comercial Ltda. EPP</t>
  </si>
  <si>
    <t>0006221-69.1994.8.26.0564</t>
  </si>
  <si>
    <t>CR$ 223.220.619,23</t>
  </si>
  <si>
    <t xml:space="preserve"> Carlo Mazza Britto Melfi</t>
  </si>
  <si>
    <t>Lingraf Indústria Gráfica Ltda.</t>
  </si>
  <si>
    <t>1001642-08.2017.8.26.0224</t>
  </si>
  <si>
    <t>1060425-84.2018.8.26.0053</t>
  </si>
  <si>
    <t>Omnias Consultoria Financeira Ltda. ME</t>
  </si>
  <si>
    <t>1005535-98.2018.8.26.0053</t>
  </si>
  <si>
    <t>Genexis Serviços Tecnológicos Ltda.</t>
  </si>
  <si>
    <t>Administrador-depositário</t>
  </si>
  <si>
    <t>Penhora de Faturamento</t>
  </si>
  <si>
    <t xml:space="preserve"> 3ª Vara Cível 
do Foro Regional de Vila Prudente </t>
  </si>
  <si>
    <t>0026703-35.2018.8.26.0002</t>
  </si>
  <si>
    <t>Associação dos Proprietários e Moradores da Vila de São Fernando</t>
  </si>
  <si>
    <t>Assunto não Especificado</t>
  </si>
  <si>
    <t>Emanuel Brandão Filho</t>
  </si>
  <si>
    <t>0026967-48.2017.4.03.6182</t>
  </si>
  <si>
    <t>Parfix Indústria e Comércio de Parafusos Ltda.</t>
  </si>
  <si>
    <t>4ª Vara das Execuções Fiscais 
de São Paulo</t>
  </si>
  <si>
    <t>Lucros Cessantes</t>
  </si>
  <si>
    <t>CRW Industria e Com. de Plasticos Ltda</t>
  </si>
  <si>
    <t>0004000-34.2014.8.26.0299</t>
  </si>
  <si>
    <t>CPESP e Pedro Santiago</t>
  </si>
  <si>
    <t>Município de Jandira e o MP</t>
  </si>
  <si>
    <t>Ação Civil Pública Cível</t>
  </si>
  <si>
    <t>Improbidade Administrativa</t>
  </si>
  <si>
    <t xml:space="preserve"> 6ª Vara Cível 
do Foro de São Caetano do Sul</t>
  </si>
  <si>
    <t>2ª Vara Cível 
do Foro de Jandira</t>
  </si>
  <si>
    <t>Juliana Moraes Corregiari Bei</t>
  </si>
  <si>
    <t>Röchling Plásticos de Engenharia do Brasil Ltda.</t>
  </si>
  <si>
    <t>0009479-50.2019.8.26.0002</t>
  </si>
  <si>
    <t>Fundação Saúde Itaú S/A</t>
  </si>
  <si>
    <t>João Roberto Rodrigues da Silva</t>
  </si>
  <si>
    <t>Danisa de Oliveira Monte Malvezzi</t>
  </si>
  <si>
    <t>0017052-30.2004.8.26.0564</t>
  </si>
  <si>
    <t>Cleber Francisco Bueno Espolio</t>
  </si>
  <si>
    <t>Marcos Mazzaron</t>
  </si>
  <si>
    <t>1019197-04.2018.8.26.0224</t>
  </si>
  <si>
    <t>SINCESG</t>
  </si>
  <si>
    <t>Planos de Saúde / Cláusulas Abusivas</t>
  </si>
  <si>
    <t>Tipo da nomeação</t>
  </si>
  <si>
    <t>%</t>
  </si>
  <si>
    <t>Total de processos computados</t>
  </si>
  <si>
    <t>0001819-21.2018.8.26.0008</t>
  </si>
  <si>
    <t>Full Fit - Indústria, Importação e Comércio Ltda.</t>
  </si>
  <si>
    <t>André Eletro Ltda - EPP</t>
  </si>
  <si>
    <t>Os 100 primeiros</t>
  </si>
  <si>
    <t>0007442-72.2018.8.26.0006</t>
  </si>
  <si>
    <t>Cirlene Mendes da Silva</t>
  </si>
  <si>
    <t>Locação de Imóvel</t>
  </si>
  <si>
    <t>1045353-62.2015.8.26.0053</t>
  </si>
  <si>
    <t>GCLB Estacionamento Ltda.</t>
  </si>
  <si>
    <t>Concessionária Move São Paulo S/A</t>
  </si>
  <si>
    <t>0018672-23.2018.8.26.0100</t>
  </si>
  <si>
    <t xml:space="preserve">Agro Pecuária Juruá Ltda </t>
  </si>
  <si>
    <t>Tarifas</t>
  </si>
  <si>
    <t>Processos nos quais a perícia não foi realizada</t>
  </si>
  <si>
    <t>Companhia de Saneamento Básico do Estado de São Paulo - SABESP</t>
  </si>
  <si>
    <t>13ª Vara das Execuções Fiscais 
de São Paulo</t>
  </si>
  <si>
    <t>2ª Vara das Execuções Fiscais 
de São Paulo</t>
  </si>
  <si>
    <t>0001685-91.2018.8.26.0008</t>
  </si>
  <si>
    <t>London Factoring Sociedade e Fomento Mercantil Ltda.</t>
  </si>
  <si>
    <t>Maison Blanche Confecções Ltda.</t>
  </si>
  <si>
    <t>Defeito, nulidade ou anulação</t>
  </si>
  <si>
    <t>1006249-67.2016.8.26.0008</t>
  </si>
  <si>
    <t xml:space="preserve">	Regina Aparecida de Toledo Marques</t>
  </si>
  <si>
    <t>Ronaldo Laterza</t>
  </si>
  <si>
    <t>Propriedade</t>
  </si>
  <si>
    <t>Salma Buarque de Godoy</t>
  </si>
  <si>
    <t>Direito Civil</t>
  </si>
  <si>
    <t>0075135-44.2002.8.26.0100/01</t>
  </si>
  <si>
    <t>1016827-04.2016.8.26.0004</t>
  </si>
  <si>
    <t>1ª Vara Cível 
do Foro Regional de Lapa</t>
  </si>
  <si>
    <t>Lúcia Helena Bocchi Faibicher</t>
  </si>
  <si>
    <t>Banco Itaú S/A</t>
  </si>
  <si>
    <t>1009820-18.2017.8.26.0006</t>
  </si>
  <si>
    <t>Plano de Saúde</t>
  </si>
  <si>
    <t>0017859-96.2018.8.26.0002</t>
  </si>
  <si>
    <t>Carla Prado Parasmo Marchione Oliva</t>
  </si>
  <si>
    <t>Sul América Companhia de Seguro Saúde</t>
  </si>
  <si>
    <t>Carlos Eduardo Santos Pontes de Miranda</t>
  </si>
  <si>
    <t>0001670-43.2018.8.26.0002</t>
  </si>
  <si>
    <t>Santa Casa de Misericórdia de Santo Amaro</t>
  </si>
  <si>
    <t>Mirela Lemos Bella Espindola</t>
  </si>
  <si>
    <t>Erro Médico</t>
  </si>
  <si>
    <t>1001220-77.2019.8.26.0704</t>
  </si>
  <si>
    <t>Valdileide Francisca da Conceição</t>
  </si>
  <si>
    <t>BV Financeira S/A Crédito, Financiamento e Investimento</t>
  </si>
  <si>
    <t>Interpretação / Revisão de Contrato</t>
  </si>
  <si>
    <t>1ª Vara Cível 
do Foro Regional de Butantã</t>
  </si>
  <si>
    <t>Mônica de Cassia Thomaz Perez Reis Lobo</t>
  </si>
  <si>
    <t>1127368-39.2018.8.26.0100</t>
  </si>
  <si>
    <t>Compra e Venda</t>
  </si>
  <si>
    <t>0009564-86.2017.8.26.0008</t>
  </si>
  <si>
    <t>Antonio Luiz Meibach Brandoles</t>
  </si>
  <si>
    <t>Valter Ignacio Cintra Junior Marmoraria - ME (Queop's Marmoraria)</t>
  </si>
  <si>
    <t>1016507-93.2019.8.26.0053</t>
  </si>
  <si>
    <t>Pancetti Participações S.A.</t>
  </si>
  <si>
    <t>1015832-13.2015.8.26.0008</t>
  </si>
  <si>
    <t>Expresso Taubaté Logística e Transportes Ltda.</t>
  </si>
  <si>
    <t>Seguro</t>
  </si>
  <si>
    <t>1014482-03.2018.8.26.0002</t>
  </si>
  <si>
    <t>RH2 Corretora de Seguros Ltda.</t>
  </si>
  <si>
    <t>Renato de Abreu Perine</t>
  </si>
  <si>
    <t>1032949-43.2018.8.26.0224</t>
  </si>
  <si>
    <t>Condomínio Residencial Suprema</t>
  </si>
  <si>
    <t>Rodrigo Souza Freitas</t>
  </si>
  <si>
    <t>Condomínio</t>
  </si>
  <si>
    <t>Ambrózio Gomes de Melo Filho</t>
  </si>
  <si>
    <t>Mútuo</t>
  </si>
  <si>
    <t>1010437-35.2018.8.26.0008</t>
  </si>
  <si>
    <t>0008609-65.2019.8.26.0564</t>
  </si>
  <si>
    <t>Vera Maria Americano Martins</t>
  </si>
  <si>
    <t>0036763-67.2018.8.26.0002</t>
  </si>
  <si>
    <t>M.R. Magalhães Bar</t>
  </si>
  <si>
    <t>Fundsolo Serviços Geotécnicos e Fundações Ltda.</t>
  </si>
  <si>
    <t>Roberto Lima Campelo</t>
  </si>
  <si>
    <t>1005201-68.2019.8.26.0008</t>
  </si>
  <si>
    <t>Luiz Gonzaga Sobrinho</t>
  </si>
  <si>
    <t>Gaia Securitizadora S/A</t>
  </si>
  <si>
    <t>Pagamento em Consignação</t>
  </si>
  <si>
    <t>5031844-61.2018.4.03.6100</t>
  </si>
  <si>
    <t>Somague Engenharia S/A do Brasil</t>
  </si>
  <si>
    <t>Compensação de Prejuízos | IRPJ/Contribuições Sociais</t>
  </si>
  <si>
    <t>1032412-97.2019.8.26.0002</t>
  </si>
  <si>
    <t>Emanuelle Cristine Santos</t>
  </si>
  <si>
    <t>Guilherme Silva e Souza</t>
  </si>
  <si>
    <t>1124679-22.2018.8.26.0100</t>
  </si>
  <si>
    <t>Slaski &amp; Vasconcelos Telefonia Ltda.</t>
  </si>
  <si>
    <t>Tim Celular S/A</t>
  </si>
  <si>
    <t>0224372-45.2008.8.26.0100</t>
  </si>
  <si>
    <t>Massa Falida de Interclínicas Planos de Saúde S/A</t>
  </si>
  <si>
    <t>Saúde ABC Planos de Saúde Ltda.</t>
  </si>
  <si>
    <t>1014516-25.2017.8.26.0224</t>
  </si>
  <si>
    <t>Gercio Munhoz de Souza</t>
  </si>
  <si>
    <t>1128037-63.2016.8.26.0100</t>
  </si>
  <si>
    <t>1006690-19.2014.8.26.0008/01</t>
  </si>
  <si>
    <t>Alexssandra Lisboa Xavier de Souza Separovic</t>
  </si>
  <si>
    <t>Obrigações</t>
  </si>
  <si>
    <t>1105656-32.2014.8.26.0100</t>
  </si>
  <si>
    <t>Banco Safra S/A</t>
  </si>
  <si>
    <t>Nações Comércio e Repres. de Veículos Automotivos Ltda. – SANDRECAR</t>
  </si>
  <si>
    <t>1039498-56.2018.8.26.0002</t>
  </si>
  <si>
    <t>Solve Incorporações Alcantarilla Spe Ltda., (adm. SÍLVIA REGINA SIMÕES)</t>
  </si>
  <si>
    <t>Armando Cestari Junior</t>
  </si>
  <si>
    <t>0003940-96.2010.4.03.6500</t>
  </si>
  <si>
    <t>Monsanto do Brasil Ltda.</t>
  </si>
  <si>
    <t>1006435-79.2014.8.26.0002</t>
  </si>
  <si>
    <t>0000282-53.2019.8.26.0008</t>
  </si>
  <si>
    <t>Valmaster Indústria e Comércio de Válvulas – EIRELI</t>
  </si>
  <si>
    <t>0001462-54.2008.8.26.0020</t>
  </si>
  <si>
    <t>Taquaral Terraplenagem Ltda.</t>
  </si>
  <si>
    <t>Conservar Manutenção Construção e Comércio Ltda.</t>
  </si>
  <si>
    <t>Fernanda Mendes Simões Colombini</t>
  </si>
  <si>
    <t>1037900-09.2014.8.26.0002</t>
  </si>
  <si>
    <t>Adriane Rodrigues Vital Sales</t>
  </si>
  <si>
    <t>Elida Empreendimentos Imobiliários Ltda.</t>
  </si>
  <si>
    <t xml:space="preserve"> Rescisão do contrato e devolução do dinheiro</t>
  </si>
  <si>
    <t>1005860-83.2015.8.26.0019</t>
  </si>
  <si>
    <t>Pelozo Serralheria Ltda Me</t>
  </si>
  <si>
    <t>Fabiana Calil Canfour de Almeida</t>
  </si>
  <si>
    <t>0029615-30.2003.8.26.0002/01</t>
  </si>
  <si>
    <t>Iresolve Companhia Securitizadora de Créditos Financeiros S/A</t>
  </si>
  <si>
    <t>Condomínio Edifício Magnólia</t>
  </si>
  <si>
    <t>Alessandro Paes da Silva</t>
  </si>
  <si>
    <t>Despesas Condominiais</t>
  </si>
  <si>
    <t>1018518-90.2014.8.26.0564</t>
  </si>
  <si>
    <t>Civil Tecnologia Construções Ltda.</t>
  </si>
  <si>
    <t>M Bigucci Comércio e Empreendimentos Imobiliários Ltda.</t>
  </si>
  <si>
    <t>CCB, Alienação Fiduciária – Contratos Bancários, Interpr. / Revisão Contrato</t>
  </si>
  <si>
    <t>1043042-86.2017.8.26.0002</t>
  </si>
  <si>
    <t>Black &amp; White Comércio de Roupas EIRELI</t>
  </si>
  <si>
    <t>Cielo S.A.</t>
  </si>
  <si>
    <t>1002615-75.2016.8.26.0004</t>
  </si>
  <si>
    <t>Eduardo Carvalho de Vasconcellos</t>
  </si>
  <si>
    <t>1013549-09.2019.8.26.0224</t>
  </si>
  <si>
    <t>Abb Ltda.</t>
  </si>
  <si>
    <t>Município de Guarulhos</t>
  </si>
  <si>
    <t>0018002-85.2018.8.26.0002</t>
  </si>
  <si>
    <t>1007474-20.2019.8.26.0008</t>
  </si>
  <si>
    <t>1043808-26.2015.8.26.0224</t>
  </si>
  <si>
    <t>0021915-58.2006.8.26.0564</t>
  </si>
  <si>
    <t>Lair Rodrigues de Oliveira Junior</t>
  </si>
  <si>
    <t>Marques Assessoria Técnica Contábil Ltda - ME</t>
  </si>
  <si>
    <t>Spr Indústria de Confecção S.A.</t>
  </si>
  <si>
    <t>Direito do Consumidor</t>
  </si>
  <si>
    <t>Mega Montagens e Equipamentos Industriais Ltda.</t>
  </si>
  <si>
    <t>HSBC Bank Brasil SA</t>
  </si>
  <si>
    <t>1015076-56.2014.8.26.0002</t>
  </si>
  <si>
    <t>Dicina Indústria e Comércio, Importação e Exportação de Tabacos S/A</t>
  </si>
  <si>
    <t>Appex Consultoria Tributária Ltda.</t>
  </si>
  <si>
    <t>Adimplemento e Extinção</t>
  </si>
  <si>
    <t>0058256-36.2006.8.26.0224</t>
  </si>
  <si>
    <t>Cooperativa Habitacional do Estado de São Paulo</t>
  </si>
  <si>
    <t>1049240-76.2016.8.26.0002</t>
  </si>
  <si>
    <t>C.S.S.</t>
  </si>
  <si>
    <t>L.G.P.</t>
  </si>
  <si>
    <t>1045099-90.2017.8.26.0224</t>
  </si>
  <si>
    <t>Cia Motos Comercial Ltda.</t>
  </si>
  <si>
    <t>Agêncie e Distribuição</t>
  </si>
  <si>
    <t>6ª Vara Cível 
do Foro Regional de Santo Amaro</t>
  </si>
  <si>
    <t>4ª Vara Cível 
do Foro Regional de Santo Amaro</t>
  </si>
  <si>
    <t>1ª Vara Cível 
do Foro Regional de Santo Amaro</t>
  </si>
  <si>
    <t>11ª Vara de Fazenda Pública 
Foro Central</t>
  </si>
  <si>
    <t>4ª Vara Cível do Foro Regional de Penha de França</t>
  </si>
  <si>
    <t>1ª Vara Cível da Subseção
Judiciária em Guarulhos</t>
  </si>
  <si>
    <t>5ª Vara Cível da Comarca de São Bernardo do Campo</t>
  </si>
  <si>
    <t>2ª Vara Cível da Comarca de São Vicente</t>
  </si>
  <si>
    <t>1ª Vara Cível 
da Comarca de Americana</t>
  </si>
  <si>
    <t>6ª Vara Cível 
da Comarca de Barueri</t>
  </si>
  <si>
    <t>5ª Vara Cível 
da Comarca de Barueri</t>
  </si>
  <si>
    <t>3ª Vara Cível 
da Comarca de Barueri</t>
  </si>
  <si>
    <t>1ª</t>
  </si>
  <si>
    <t>2ª</t>
  </si>
  <si>
    <t>3ª</t>
  </si>
  <si>
    <t>4ª</t>
  </si>
  <si>
    <t>5ª</t>
  </si>
  <si>
    <t>6ª</t>
  </si>
  <si>
    <t>7ª</t>
  </si>
  <si>
    <t>8ª</t>
  </si>
  <si>
    <t>9ª</t>
  </si>
  <si>
    <t>10ª</t>
  </si>
  <si>
    <t>11ª</t>
  </si>
  <si>
    <t>12ª</t>
  </si>
  <si>
    <t>13ª</t>
  </si>
  <si>
    <t>14ª</t>
  </si>
  <si>
    <t>15ª</t>
  </si>
  <si>
    <t>16ª</t>
  </si>
  <si>
    <t>17ª</t>
  </si>
  <si>
    <t>18ª</t>
  </si>
  <si>
    <t>19ª</t>
  </si>
  <si>
    <t>20ª</t>
  </si>
  <si>
    <t>21ª</t>
  </si>
  <si>
    <t>22ª</t>
  </si>
  <si>
    <t>23ª</t>
  </si>
  <si>
    <t>24ª</t>
  </si>
  <si>
    <t>25ª</t>
  </si>
  <si>
    <t>26ª</t>
  </si>
  <si>
    <t>27ª</t>
  </si>
  <si>
    <t>28ª</t>
  </si>
  <si>
    <t>29ª</t>
  </si>
  <si>
    <t>30ª</t>
  </si>
  <si>
    <t>31ª</t>
  </si>
  <si>
    <t>32ª</t>
  </si>
  <si>
    <t>33ª</t>
  </si>
  <si>
    <t>34ª</t>
  </si>
  <si>
    <t>35ª</t>
  </si>
  <si>
    <t>36ª</t>
  </si>
  <si>
    <t>37ª</t>
  </si>
  <si>
    <t>38ª</t>
  </si>
  <si>
    <t>39ª</t>
  </si>
  <si>
    <t>40ª</t>
  </si>
  <si>
    <t>41ª</t>
  </si>
  <si>
    <t>42ª</t>
  </si>
  <si>
    <t>43ª</t>
  </si>
  <si>
    <t>4ª Vara Cível 
do Foro Regional do Tatuapé</t>
  </si>
  <si>
    <t>5ª Vara Cível
do Foro Regional do Tatuapé</t>
  </si>
  <si>
    <t>Vara Única 
da Comarca de Guararema</t>
  </si>
  <si>
    <t>1020077-80.2018.8.26.0002</t>
  </si>
  <si>
    <t>Clinica Dr. José Bento de Souza Ltda</t>
  </si>
  <si>
    <t>Marcos Antonio Capato</t>
  </si>
  <si>
    <t>1041282-31.2019.8.26.0100</t>
  </si>
  <si>
    <t>Indenização por Dano Material /
Serviços Profissionais</t>
  </si>
  <si>
    <t>You Cast Comércio de Equipamentos Eletrônicos Ltda.</t>
  </si>
  <si>
    <t>Kaed Assessoria Contábil Ltda - ME</t>
  </si>
  <si>
    <t>1058713-86.2016.8.26.0002</t>
  </si>
  <si>
    <t>Ismair Santana da Silva</t>
  </si>
  <si>
    <t>Aplicon Empreendimentos Imobiliários Ltda.</t>
  </si>
  <si>
    <t>Liquidação de Sentença pelo Procedimento Comum</t>
  </si>
  <si>
    <t>Compra e Venda / Inadimplemento</t>
  </si>
  <si>
    <t>1007869-71.2019.8.26.0053</t>
  </si>
  <si>
    <t>Promonlogicalis Tecnologia e Participações Ltda.</t>
  </si>
  <si>
    <t>Tutela Cautelar Antecedente</t>
  </si>
  <si>
    <t>Marcos de Lima Porta</t>
  </si>
  <si>
    <t>0048325-36.2019.8.26.0100</t>
  </si>
  <si>
    <t>Banco Pan S/A</t>
  </si>
  <si>
    <t>1003676-62.2016.8.26.0006</t>
  </si>
  <si>
    <t>Hastiforme Projetos e Construção Ltda.</t>
  </si>
  <si>
    <t>Assistência 
Técnica</t>
  </si>
  <si>
    <t>Parecer 
Discordante</t>
  </si>
  <si>
    <t>1054254-36.2019.8.26.0002</t>
  </si>
  <si>
    <t>1032275-18.2019.8.26.0002</t>
  </si>
  <si>
    <t>1021706-94.2015.8.26.0002</t>
  </si>
  <si>
    <t>Condomínio Residencial Recanto do Bosque</t>
  </si>
  <si>
    <t>Giselle Jordani Melo</t>
  </si>
  <si>
    <t>Condomínio em Edifício / Despesas Condominiais</t>
  </si>
  <si>
    <t>Syngenta Proteção de Cultivos Ltda.</t>
  </si>
  <si>
    <t>Atuarial</t>
  </si>
  <si>
    <t>Previdenciário</t>
  </si>
  <si>
    <t>Cotas Sociais</t>
  </si>
  <si>
    <t>Telefonia</t>
  </si>
  <si>
    <t>0017658-41.2017.8.26.0002</t>
  </si>
  <si>
    <t>Janine Fernandes Moreira Cardoso</t>
  </si>
  <si>
    <t>0034891-40.2012.8.26.0224</t>
  </si>
  <si>
    <t>Carlos Kadayan</t>
  </si>
  <si>
    <t>Dissolução e Liquidação de Sociedade</t>
  </si>
  <si>
    <t>Expurgos Inflacionários</t>
  </si>
  <si>
    <t>0019256-59.2019.8.26.0002</t>
  </si>
  <si>
    <t>Sueli Sousa França</t>
  </si>
  <si>
    <t>Porto Seguro Administradora de Consórcios LTDA</t>
  </si>
  <si>
    <t>Consórcio</t>
  </si>
  <si>
    <t>1033787-75.2015.8.26.0002</t>
  </si>
  <si>
    <t>1114167-82.2015.8.26.0100</t>
  </si>
  <si>
    <t>Soueid Comercial e Industrial Ltda</t>
  </si>
  <si>
    <t>Smart &amp; Charm Comercio Exterior Ltda.</t>
  </si>
  <si>
    <t>Títulos de Crédito / Indenização por Dano Moral</t>
  </si>
  <si>
    <t>Steward Serviços Ltda.</t>
  </si>
  <si>
    <t>Despejo por Falta de Pagamento Cumulado Com Cobrança</t>
  </si>
  <si>
    <t>Argos Global Partner Services Ltda</t>
  </si>
  <si>
    <t>Claudio Cesar Carneiro</t>
  </si>
  <si>
    <t>0042610-13.2019.8.26.0100</t>
  </si>
  <si>
    <t>Locação de Móvel</t>
  </si>
  <si>
    <t>0017926-61.2018.8.26.0002</t>
  </si>
  <si>
    <t>1025067-93.2019.8.26.0224</t>
  </si>
  <si>
    <t>Cristiano Alves dos Santos</t>
  </si>
  <si>
    <t>Paulo Yassuo Kohara</t>
  </si>
  <si>
    <t>Marcelo Antônio da Silva</t>
  </si>
  <si>
    <t>Aymoré Crédito Financiamento e Investimento SA</t>
  </si>
  <si>
    <t>2ª Vara Cível do Foro Regional 
da Nossa Senhora do Ó</t>
  </si>
  <si>
    <t>2ª Vara da Fazenda Pública 
da Comarca de Santo André</t>
  </si>
  <si>
    <t>2ª Vara da Fazenda Pública 
da Comarca de Guarulhos</t>
  </si>
  <si>
    <t>1083143-65.2017.8.26.0100</t>
  </si>
  <si>
    <t>Baterias Pioneiro Distribuidora Ltda</t>
  </si>
  <si>
    <t>Duramax Baterias Posteraro - Eireli</t>
  </si>
  <si>
    <t>Transação / Compra e Venda</t>
  </si>
  <si>
    <t>0008984-22.2018.8.26.0008</t>
  </si>
  <si>
    <t>Sicort do Brasil Eirele - ME</t>
  </si>
  <si>
    <t>SL Comex Ltda - EPP</t>
  </si>
  <si>
    <t>0010075-87.1995.8.26.0224</t>
  </si>
  <si>
    <t>Nelson dos Santos Nieba</t>
  </si>
  <si>
    <t>Industrial Levorin S/A</t>
  </si>
  <si>
    <t>0005933-84.2019.8.26.0002</t>
  </si>
  <si>
    <t>Service Premium Recuperadora de Crédito Ltda.</t>
  </si>
  <si>
    <t>Academia Tróia Ltda - ME.</t>
  </si>
  <si>
    <t>0038347-09.2017.8.26.0002</t>
  </si>
  <si>
    <t>Alexandre Lavigne de Carvalho</t>
  </si>
  <si>
    <t>3ª Vara Cível 
do Foro Regional de Santo Amaro</t>
  </si>
  <si>
    <t>Cláudio Salvetti D'Angelo</t>
  </si>
  <si>
    <t>Quimil Industrial Ltda.</t>
  </si>
  <si>
    <t>Quimil Indústria e Comércio S/A</t>
  </si>
  <si>
    <t>Liquidação por Arbitramento</t>
  </si>
  <si>
    <t>Marca</t>
  </si>
  <si>
    <t>44ª</t>
  </si>
  <si>
    <t>45ª</t>
  </si>
  <si>
    <t>0014215-19.2016.8.26.0002</t>
  </si>
  <si>
    <t>1039383-98.2019.8.26.0002</t>
  </si>
  <si>
    <t>0023958-48.2019.8.26.0002</t>
  </si>
  <si>
    <t>Escola Montessori Lubienska Santa Terezinha Ltda.</t>
  </si>
  <si>
    <t>Izumi Hirono</t>
  </si>
  <si>
    <t>Não informado</t>
  </si>
  <si>
    <t>Evaristo Araújo Sociedade de Advogados</t>
  </si>
  <si>
    <t>Controles Gráficos Daru S/A</t>
  </si>
  <si>
    <t>Dirce Davina dos Santos</t>
  </si>
  <si>
    <t>Caio Moscariello Rodrigues</t>
  </si>
  <si>
    <t>1048205-44.2017.8.26.0100</t>
  </si>
  <si>
    <t>Celina Dietrich e Trigueiros Teixeira Pinto</t>
  </si>
  <si>
    <t>Fram Capital Previdência Fundo de Rendimento Renda Fixa Longo Prazo</t>
  </si>
  <si>
    <t>0001667-36.2019.8.26.0008</t>
  </si>
  <si>
    <t>Giga Comércio e Manutenção de Equipamentos Ltda.</t>
  </si>
  <si>
    <t>0013318-79.2018.4.03.6182</t>
  </si>
  <si>
    <t>0040168-78.2015.4.03.6182</t>
  </si>
  <si>
    <t>Distribuidora de Bebidas SUL S/A</t>
  </si>
  <si>
    <t>Renato Lopes Becho</t>
  </si>
  <si>
    <t>Condomínio Edifício Vila Romana</t>
  </si>
  <si>
    <t>0025630-84.2019.8.26.0554</t>
  </si>
  <si>
    <t>FR Instalações e Construções Ltda.</t>
  </si>
  <si>
    <t>Municipio de Santo André</t>
  </si>
  <si>
    <t>Repetição de indébito</t>
  </si>
  <si>
    <t>Genilson Rodrigues Carreiro</t>
  </si>
  <si>
    <t>0006440-27.2019.8.26.0008</t>
  </si>
  <si>
    <t>João Alves dos Santos</t>
  </si>
  <si>
    <t>UNIESP</t>
  </si>
  <si>
    <t>Perfumaria Makino Ltda – EPP</t>
  </si>
  <si>
    <t>SSCA Serviços Contábeis - EIRELI</t>
  </si>
  <si>
    <t>0017851-85.2019.8.26.0002</t>
  </si>
  <si>
    <t>Vander José de Melo</t>
  </si>
  <si>
    <t>0013312-60.2017.8.26.0224</t>
  </si>
  <si>
    <t>1012882-41.2018.8.26.0003</t>
  </si>
  <si>
    <t>1026261-91.2014.8.26.0002</t>
  </si>
  <si>
    <t>Mauro Domingues de Oliveira</t>
  </si>
  <si>
    <t>Bruno Aparecido de Lemos Augusto</t>
  </si>
  <si>
    <t>Cheque / Prestação de Serviços</t>
  </si>
  <si>
    <t>0013606-66.2014.4.03.6182</t>
  </si>
  <si>
    <t>Maria Lindaci Oliveira dos Santos</t>
  </si>
  <si>
    <t>Vivo Participações S.A.</t>
  </si>
  <si>
    <t>Mauro Civolani Forlin</t>
  </si>
  <si>
    <t>Maria Aparecida Hutter</t>
  </si>
  <si>
    <t>Itaú Unibanco S.A.</t>
  </si>
  <si>
    <t>Adriana Cristina Paganini Dias Sarti</t>
  </si>
  <si>
    <t>0003527-06.2019.8.26.0224</t>
  </si>
  <si>
    <t>Daniel Roberto Silva</t>
  </si>
  <si>
    <t>Empreendimentos Imobiliários Parque América Ltda</t>
  </si>
  <si>
    <t>Indenização por Dano Moral</t>
  </si>
  <si>
    <t>Indenização</t>
  </si>
  <si>
    <t>Reintegração / Manutenção de Posse</t>
  </si>
  <si>
    <t>0033839-27.2018.8.26.0053</t>
  </si>
  <si>
    <t>Marina Lopes Lombard</t>
  </si>
  <si>
    <t>Cumprimento de Sentença contra a Fazenda Pública</t>
  </si>
  <si>
    <t>Pagamento Atrasado / Correção Monetária</t>
  </si>
  <si>
    <t>1018649-47.2016.8.26.0224</t>
  </si>
  <si>
    <t>Banco Bradesco SA</t>
  </si>
  <si>
    <t>0059242-82.2009.8.26.0224</t>
  </si>
  <si>
    <t>Ana Carolina Miranda de Oliveira</t>
  </si>
  <si>
    <t>1051725-22.2018.8.26.0053</t>
  </si>
  <si>
    <t>1040723-27.2018.8.26.0224</t>
  </si>
  <si>
    <t xml:space="preserve"> Beba Brasil S/A</t>
  </si>
  <si>
    <t>Novação / Extinção da Execução</t>
  </si>
  <si>
    <t>1013257-67.2017.8.26.0006</t>
  </si>
  <si>
    <t>1022379-26.2018.8.26.0053</t>
  </si>
  <si>
    <t>Condomínio Bosque do Butantã</t>
  </si>
  <si>
    <t>Ricardo Gomes da Mata</t>
  </si>
  <si>
    <t>Perdas e Danos</t>
  </si>
  <si>
    <t>Luciana Antunes Ribeiro Crocomo</t>
  </si>
  <si>
    <t>Plasticos Itaquá Produtos Sintéticos EIRELI</t>
  </si>
  <si>
    <t>Walter Godoy dos Santos Júnior</t>
  </si>
  <si>
    <t>1021436-34.2019.8.26.0001</t>
  </si>
  <si>
    <t>Ho Yok Pem</t>
  </si>
  <si>
    <t>Tutela Antecipada Antecedente</t>
  </si>
  <si>
    <t>8ª Vara Cível 
da Comarca de Guarulhos</t>
  </si>
  <si>
    <t>4ª Vara Cível 
da Comarca de Guarulhos</t>
  </si>
  <si>
    <t>1ª Vara Cível 
da Comarca de Guarulhos</t>
  </si>
  <si>
    <t>1012101-10.2018.8.26.0006</t>
  </si>
  <si>
    <t>Nova Delhi Incorporadora Spe Ltda.</t>
  </si>
  <si>
    <t>Marciel Silva Menezes</t>
  </si>
  <si>
    <t>Sinval Ribeiro de Souza</t>
  </si>
  <si>
    <t>5021370-42.2019.4.03.6182</t>
  </si>
  <si>
    <t>FALB Construções e Comércio Ltda</t>
  </si>
  <si>
    <t>1054862-75.2019.8.26.0053</t>
  </si>
  <si>
    <t>Conterma Energia Eireli EPP</t>
  </si>
  <si>
    <t>Procedimento Comum Cível    </t>
  </si>
  <si>
    <t>0029714-51.2019.8.26.0224</t>
  </si>
  <si>
    <t>Marcelo Figueiredo Advogados Associados</t>
  </si>
  <si>
    <t>Plan Service Empreendimentos S/A</t>
  </si>
  <si>
    <t>1011785-45.2014.8.26.0003</t>
  </si>
  <si>
    <t>Silvestre Silvino do Nascimento</t>
  </si>
  <si>
    <t>Locação de Imóvel / Inadimplemento</t>
  </si>
  <si>
    <t>1010779-95.2017.8.26.0100</t>
  </si>
  <si>
    <t>JCM Factoring Fomento Mercantil Ltda.</t>
  </si>
  <si>
    <t>Inexequibilidade do Título / Inexigibilidade da Obrigação</t>
  </si>
  <si>
    <t>5014930-30.2019.4.03.6182</t>
  </si>
  <si>
    <t>1027082-63.2019.8.26.0053</t>
  </si>
  <si>
    <t>Magiklz Cyrela Asturias Empreendimentos Imobiliários Ltda.</t>
  </si>
  <si>
    <t>1000200-25.2016.8.26.0003</t>
  </si>
  <si>
    <t>Engecon Engenharia, Fundações e Comércio Ltda.</t>
  </si>
  <si>
    <t>Construtora Cataldo Ltda.</t>
  </si>
  <si>
    <t>Obrigações / Prestação de Serviços</t>
  </si>
  <si>
    <t>Carolina Bertholazzi</t>
  </si>
  <si>
    <t>0003352-15.2018.8.26.0299</t>
  </si>
  <si>
    <t>Sandro Pereira Ramos</t>
  </si>
  <si>
    <t>Koleta Ambiental Ltda Sp</t>
  </si>
  <si>
    <t>Magnata Moteis Nacionais Ltda</t>
  </si>
  <si>
    <t>Camila Rodrigues Borges de Azevedo</t>
  </si>
  <si>
    <t>5022671-24.2019.4.03.6182</t>
  </si>
  <si>
    <t>Mega Pinturas Ltda.</t>
  </si>
  <si>
    <t>Atlanta Administradora de Serviços Ltda.</t>
  </si>
  <si>
    <t>Condomínio Village Recanto Feliz</t>
  </si>
  <si>
    <t xml:space="preserve"> Prestação de Serviços /  Condomínio em Edifício </t>
  </si>
  <si>
    <t>0034673-30.2018.8.26.0053</t>
  </si>
  <si>
    <t>1053908-29.2019.8.26.0053</t>
  </si>
  <si>
    <t>Biosev S.A.</t>
  </si>
  <si>
    <t>0031692-50.2019.8.26.0002</t>
  </si>
  <si>
    <t>1005202-93.2018.8.26.0006</t>
  </si>
  <si>
    <t>1054702-50.2019.8.26.0053</t>
  </si>
  <si>
    <t>G.S. Comércio Serviços e Locação de Equipamentos Industriais Eireli - EPP</t>
  </si>
  <si>
    <t>L.R.D. Tintas Eireli - EPP (Léo Tintas - Loja 5)</t>
  </si>
  <si>
    <t xml:space="preserve"> Procedimento Comum Cível</t>
  </si>
  <si>
    <t xml:space="preserve"> Anulação de Débito Fiscal</t>
  </si>
  <si>
    <t>1011783-30.2018.8.26.0005</t>
  </si>
  <si>
    <t>1041517-14.2019.8.26.0224</t>
  </si>
  <si>
    <t>Luis Alves de Oliveira</t>
  </si>
  <si>
    <t>0032924-30.2017.4.03.6182</t>
  </si>
  <si>
    <t>Claudio Eduardo Schmidt</t>
  </si>
  <si>
    <t>5001057-26.2020.4.03.6182</t>
  </si>
  <si>
    <t>Telefônica Brasil S.A.</t>
  </si>
  <si>
    <t>IRPJ/Imposto de Renda de Pessoa Jurídica (5933)</t>
  </si>
  <si>
    <t>1063351-04.2019.8.26.0053</t>
  </si>
  <si>
    <t>Plenodonto Assistência Odontológica Ltda.</t>
  </si>
  <si>
    <t>0001567-98.2019.8.26.0358</t>
  </si>
  <si>
    <t>Le Fiorini Ltda.</t>
  </si>
  <si>
    <t>Banco Santander (Brasil) S.A.</t>
  </si>
  <si>
    <t>Marcos Takaoka</t>
  </si>
  <si>
    <t>1005733-67.2020.8.26.0053</t>
  </si>
  <si>
    <t>4002161-24.2013.8.26.0562/01</t>
  </si>
  <si>
    <t>Aguiar &amp; Malavasi Assessoria Imobiliária Ltda.</t>
  </si>
  <si>
    <t>Carlos Meschini Assessoria Imobiliária Ltda.
Meschini Serviços Administrativos Ltda.</t>
  </si>
  <si>
    <t>Carlos Ortiz Gomes</t>
  </si>
  <si>
    <t>1012519-54.2018.8.26.0100</t>
  </si>
  <si>
    <t>Fábio Saturnino Dantas Representação</t>
  </si>
  <si>
    <t>K2 Comércio de Confecções Ltda.</t>
  </si>
  <si>
    <t>Mônica Di Stasi Gantus Encinas</t>
  </si>
  <si>
    <t>5023038-48.2019.4.03.6182</t>
  </si>
  <si>
    <t>Banco Citibank S.A.</t>
  </si>
  <si>
    <t>IRPJ/Imposto de Renda de Pessoa Jurídica (5933) / Contribuição Social sobre o Lucro Líquido (6036)</t>
  </si>
  <si>
    <t>1042547-84.2019.8.26.0224</t>
  </si>
  <si>
    <t xml:space="preserve"> Serviços Hospitalares</t>
  </si>
  <si>
    <t>0007115-08.2019.8.26.0002</t>
  </si>
  <si>
    <t>Antonia Leite Moura Cavalcante</t>
  </si>
  <si>
    <t>1031900-48.2018.8.26.0100</t>
  </si>
  <si>
    <t>Banco Sofisa S/A</t>
  </si>
  <si>
    <t xml:space="preserve"> Defeito, nulidade ou anulação</t>
  </si>
  <si>
    <t>0050721-83.2019.8.26.0100</t>
  </si>
  <si>
    <t>Danylo Barros Gomes</t>
  </si>
  <si>
    <t xml:space="preserve"> Interpretação / Revisão de Contrato</t>
  </si>
  <si>
    <t>1078131-75.2014.8.26.0100</t>
  </si>
  <si>
    <t>Ana Inácio Ferreira</t>
  </si>
  <si>
    <t>Bancários / Interpretação / Revisão de Contrato</t>
  </si>
  <si>
    <t>1035121-26.2016.8.26.0224</t>
  </si>
  <si>
    <t>CRW Indústria e Comércio de Plásticos Ltda.</t>
  </si>
  <si>
    <t>1128566-77.2019.8.26.0100</t>
  </si>
  <si>
    <t>Prestação de Serviços / Pagamento</t>
  </si>
  <si>
    <t>1016500-67.2020.8.26.0053</t>
  </si>
  <si>
    <t>Multas e demais Sanções</t>
  </si>
  <si>
    <t>1029425-09.2016.8.26.0224</t>
  </si>
  <si>
    <t>Espinosa Diesel Peças Ltda.</t>
  </si>
  <si>
    <t>CHB Locações Serviços e Comércio Ltda.</t>
  </si>
  <si>
    <t>Espécies de Títulos de Crédito / Duplicata</t>
  </si>
  <si>
    <t>0030607-76.2018.8.26.0224</t>
  </si>
  <si>
    <t>Vilamir Comércio e Serviços Ltda.</t>
  </si>
  <si>
    <t xml:space="preserve"> Procedimentos Fiscais</t>
  </si>
  <si>
    <t>1001689-62.2014.8.26.0005</t>
  </si>
  <si>
    <t xml:space="preserve"> Contratos Bancários</t>
  </si>
  <si>
    <t>Mário Daccache</t>
  </si>
  <si>
    <t>1018454-51.2020.8.26.0053</t>
  </si>
  <si>
    <t>Tereza Dorcelina EIRELI</t>
  </si>
  <si>
    <t>1009632-71.2018.8.26.0529</t>
  </si>
  <si>
    <t>SP1 - Fomento Mercantil EIRELI</t>
  </si>
  <si>
    <t>Nota Promissória</t>
  </si>
  <si>
    <t>Natália Assis Mascarenhas</t>
  </si>
  <si>
    <t>Avaliação Econômica de Marca</t>
  </si>
  <si>
    <t>1025004-68.2019.8.26.0224</t>
  </si>
  <si>
    <t>Cardbank Prestadora de Serviço Ltda.</t>
  </si>
  <si>
    <t>0071134-20.2019.8.26.0100</t>
  </si>
  <si>
    <t>Sandro Evangelista Aguiar Ribeiro</t>
  </si>
  <si>
    <t>Eletropaulo Metropolitana Eletricidade de São Paulo S/A</t>
  </si>
  <si>
    <t>Fornecimento de Energia Elétrica</t>
  </si>
  <si>
    <t>Cesar Augusto Vieira Macedo</t>
  </si>
  <si>
    <t>1003465-12.2020.8.26.0224</t>
  </si>
  <si>
    <t>Espólio de João Leocardio dos Santos Filho</t>
  </si>
  <si>
    <t>0000098-94.2020.8.26.0224</t>
  </si>
  <si>
    <t>Reinaldo Rinaldi</t>
  </si>
  <si>
    <t>Ato / Negócio Jurídico</t>
  </si>
  <si>
    <t>1017597-19.2015.8.26.0008</t>
  </si>
  <si>
    <t>Condomínio Residencial Floriza</t>
  </si>
  <si>
    <t>Sanderson Clayton Ducca dos Santos</t>
  </si>
  <si>
    <t>Condomínio em Edifício / Administração</t>
  </si>
  <si>
    <t>1000387-96.2016.8.26.0564</t>
  </si>
  <si>
    <t>Alexandre Jorge Carneiro da Cunha Filho</t>
  </si>
  <si>
    <t>1105755-60.2018.8.26.0100</t>
  </si>
  <si>
    <t xml:space="preserve">Ipiranga Produtos de Petróleo S/A </t>
  </si>
  <si>
    <t>Auto Posto Mc do Itaim Ltda e outros</t>
  </si>
  <si>
    <t>0040863-44.2019.8.26.0224</t>
  </si>
  <si>
    <t>0008599-54.2018.4.03.6182</t>
  </si>
  <si>
    <t>Autor_Nome</t>
  </si>
  <si>
    <t>Réu_Nome</t>
  </si>
  <si>
    <t>Requerente</t>
  </si>
  <si>
    <t>Leonel Carlos Dias Ferreira</t>
  </si>
  <si>
    <t>Requerido</t>
  </si>
  <si>
    <t>Caixa Econômica Federal</t>
  </si>
  <si>
    <t>Raul Machado Lucato</t>
  </si>
  <si>
    <t>Milton Lucato</t>
  </si>
  <si>
    <t>Exequente</t>
  </si>
  <si>
    <t>Instituto de Idiomas Luz Ltda. – EPP</t>
  </si>
  <si>
    <t>Requeridos</t>
  </si>
  <si>
    <t>Executados</t>
  </si>
  <si>
    <t>Márcio Roberto de Oliveira da Hora</t>
  </si>
  <si>
    <t>Lukfer Ferragens e Ferramentas Ltda. – ME</t>
  </si>
  <si>
    <t>Embargante</t>
  </si>
  <si>
    <t>União Federal / Fazenda Nacional</t>
  </si>
  <si>
    <t>Fazenda Nacional / Caixa Econômica Federal</t>
  </si>
  <si>
    <t>Embargada</t>
  </si>
  <si>
    <t>22ª Vara Cível Federal da Subseção Judiciária em São Paulo/SP</t>
  </si>
  <si>
    <t>8ª Vara Cível Federal da Subseção Judiciária em São Paulo/SP</t>
  </si>
  <si>
    <t>Espécies de Contratos / SFH - Revisão do Saldo Devedor CDC - Responsabilidade do Fornecedo</t>
  </si>
  <si>
    <t>Brazcarnes Participações S/A e outros</t>
  </si>
  <si>
    <t>43ª Vara Cível do Foro Central da Comarca da Capital/SP</t>
  </si>
  <si>
    <t>18ª Vara Cível do Foro Central da Comarca da Capital/SP</t>
  </si>
  <si>
    <t>3ª Vara Cível do Foro Central da Comarca da Capital/SP</t>
  </si>
  <si>
    <t>35ª Vara Cível do Foro Central da Comarca da Capital/SP</t>
  </si>
  <si>
    <t>29ª Vara Cível do Foro Central da Comarca da Capital/SP</t>
  </si>
  <si>
    <t>11ª Vara da Fazenda Pública da Comarca da Capital/SP</t>
  </si>
  <si>
    <t>5ª Vara da Fazenda Pública da Comarca da Capital/SP</t>
  </si>
  <si>
    <t>15ª Vara Cível do Foro Central da Comarca da Capital/SP</t>
  </si>
  <si>
    <t>19ª Vara Cível do Foro Central da Comarca da Capital/SP</t>
  </si>
  <si>
    <t>31ª Vara Cível do Foro Central da Comarca da Capital/SP</t>
  </si>
  <si>
    <t>2ª Vara Cível do Foro Regional de Santo Amaro da Comarca da Capital/SP</t>
  </si>
  <si>
    <t>11ª Vara Cível do Foro Regional de Santo Amaro da Comarca da Capital/SP</t>
  </si>
  <si>
    <t>6ª Vara Cível do Foro Regional de Santo Amaro da Comarca da Capital/SP</t>
  </si>
  <si>
    <t>5ª Vara Cível do Foro Regional de Santo Amaro da Comarca da Capital/SP</t>
  </si>
  <si>
    <t>4ª Vara Cível do Foro Regional de Santo Amaro da Comarca da Capital/SP</t>
  </si>
  <si>
    <t>1ª Vara Cível do Foro Regional de Santo Amaro da Comarca da Capital/SP</t>
  </si>
  <si>
    <t>3ª Vara Cível do Foro Regional de Santo Amaro da Comarca da Capital/SP</t>
  </si>
  <si>
    <t>6ª Vara Cível da Comarca de Barueri/SP</t>
  </si>
  <si>
    <t>5ª Vara Cível da Comarca de Barueri/SP</t>
  </si>
  <si>
    <t>3ª Vara Cível da Comarca de Barueri/SP</t>
  </si>
  <si>
    <t>1ª Vara Cível da Subseção Judiciária em Guarulhos/SP</t>
  </si>
  <si>
    <t>Vara Única da Comarca de Guararema/SP</t>
  </si>
  <si>
    <t>8ª Vara Cível da Comarca de Guarulhos/SP</t>
  </si>
  <si>
    <t>4ª Vara Cível da Comarca de Guarulhos/SP</t>
  </si>
  <si>
    <t>2ª Vara da Fazenda Pública da Comarca de Guarulhos/SP</t>
  </si>
  <si>
    <t>1ª Vara Cível da Comarca de Guarulhos/SP</t>
  </si>
  <si>
    <t>6ª Vara Cível da Comarca de Guarulhos/SP</t>
  </si>
  <si>
    <t>Construtora José Turecki Sociedade de Propósito Especifico I Ltda.</t>
  </si>
  <si>
    <t>Roberto Mendes da Costa e outro</t>
  </si>
  <si>
    <t>9ª Vara Cível da Comarca de Guarulhos/SP</t>
  </si>
  <si>
    <t>2ª Vara da Fazenda Pública da Comarca de Santo André/SP</t>
  </si>
  <si>
    <t>1ª Vara da Fazenda Pública da Comarca de Santo André/SP</t>
  </si>
  <si>
    <t>4ª Vara Cível do Foro Regional de Pinheiros da Comarca da Capital/SP</t>
  </si>
  <si>
    <t>Dissolução / Liminar</t>
  </si>
  <si>
    <t>1ª Vara Cível do Foro Regional de Butantã da Comarca da Capital/SP</t>
  </si>
  <si>
    <t>5ª Vara Cível da Comarca de São Bernardo do Campo/SP</t>
  </si>
  <si>
    <t>1ª Vara da Fazenda Pública da Comarca de São Bernardo do Campo/SP</t>
  </si>
  <si>
    <t xml:space="preserve"> 6ª Vara Cível da Comarca de São Caetano do Sul/SP</t>
  </si>
  <si>
    <t>4ª Vara Cível do Foro Regional de Penha de França da Comarca da Capital/SP</t>
  </si>
  <si>
    <t>3ª Vara Cível do Foro Regional de Penha de França da Comarca da Capital/SP</t>
  </si>
  <si>
    <t>2ª Vara Cível do Foro Regional de Penha de França da Comarca da Capital/SP</t>
  </si>
  <si>
    <t>1ª Vara Cível do Foro Regional de Lapa da Comarca da Capital/SP</t>
  </si>
  <si>
    <t>2ª Vara Cível da Comarca de Jandira/SP</t>
  </si>
  <si>
    <t xml:space="preserve"> 3ª Vara Cível do Foro Regional de Vila Prudente da Comarca da Capital/SP</t>
  </si>
  <si>
    <t>4ª Vara Cível do Foro Regional de Jabaquara da Comarca da Capital/SP</t>
  </si>
  <si>
    <t>5ª Vara Cível do Foro Regional de Jabaquara da Comarca da Capital/SP</t>
  </si>
  <si>
    <t>3ª Vara Cível do Foro Regional de Jabaquara da Comarca da Capital/SP</t>
  </si>
  <si>
    <t>4ª Vara Cível da Comarca de Santana de Parnaíba/SP</t>
  </si>
  <si>
    <t>Previtero Assistência e Revenda de Compressores e Equipamentos Industrias Ltda. – ME e outros</t>
  </si>
  <si>
    <t>La Baguette Indústria e Comércio S/A e outros</t>
  </si>
  <si>
    <t>Totalgest Empreendimentos Ltda. e outros</t>
  </si>
  <si>
    <t>Mac Spray Ind. Com de Aerosóis Ltda - EPP e outros</t>
  </si>
  <si>
    <t>JSA – Júnior Soluções Arte &amp; Comércio Acrílicos Ltda - ME  e outros</t>
  </si>
  <si>
    <t xml:space="preserve">	12ª Vara Cível da Comarca de Santos/SP</t>
  </si>
  <si>
    <t>2ª Vara Cível da Comarca de São Vicente/SP</t>
  </si>
  <si>
    <t>2ª Vara Cível do Foro Regional da Nossa Senhora do Ó da Comarca da Capital/SP</t>
  </si>
  <si>
    <t>1ª Vara Cível da Comarca de Americana/SP</t>
  </si>
  <si>
    <t>2ª Vara Cível do Foro Regional de Santana da Comarca da Capital/SP</t>
  </si>
  <si>
    <t>3ª Vara Cível da Comarca de Mirassol/SP</t>
  </si>
  <si>
    <t>9ª Vara Cível da Comarca de Santos/SP</t>
  </si>
  <si>
    <t>4ª Vara Cível do Foro Regional de São Miguel Paulista da Comarca da Capital/SP</t>
  </si>
  <si>
    <t>Teve laudo?</t>
  </si>
  <si>
    <t>Físico / Digital</t>
  </si>
  <si>
    <t>Digital</t>
  </si>
  <si>
    <r>
      <t xml:space="preserve">Valor da Causa
</t>
    </r>
    <r>
      <rPr>
        <sz val="1"/>
        <color theme="1"/>
        <rFont val="Arial Narrow"/>
        <family val="2"/>
      </rPr>
      <t xml:space="preserve">
</t>
    </r>
    <r>
      <rPr>
        <sz val="10"/>
        <color theme="1"/>
        <rFont val="Arial Narrow"/>
        <family val="2"/>
      </rPr>
      <t>(R$)</t>
    </r>
  </si>
  <si>
    <t>Ano</t>
  </si>
  <si>
    <t>1.2</t>
  </si>
  <si>
    <t>1.1</t>
  </si>
  <si>
    <t>S</t>
  </si>
  <si>
    <t>Nomeação | Data da Publicação</t>
  </si>
  <si>
    <t>Nom_Fls.</t>
  </si>
  <si>
    <t>às fls. 313</t>
  </si>
  <si>
    <t>Nom_Orig_Fls.</t>
  </si>
  <si>
    <t>em fls. 732</t>
  </si>
  <si>
    <t>às fls. 358/359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</si>
  <si>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33533809</t>
    </r>
  </si>
  <si>
    <t>em fls. 435</t>
  </si>
  <si>
    <t>às fls. 411</t>
  </si>
  <si>
    <t>às fls. 7434</t>
  </si>
  <si>
    <t>de fl. 7344</t>
  </si>
  <si>
    <t>Ao</t>
  </si>
  <si>
    <t>À</t>
  </si>
  <si>
    <t>Indústria e Comércio de Máquinas Colortec Ltda. – EPP</t>
  </si>
  <si>
    <t>Kátia Cotait</t>
  </si>
  <si>
    <t>Executada</t>
  </si>
  <si>
    <t>Yamaha Motor do Brasil e outra</t>
  </si>
  <si>
    <t>Requeridas</t>
  </si>
  <si>
    <t>Impetrante</t>
  </si>
  <si>
    <t>Requerida</t>
  </si>
  <si>
    <t>Autor_Pos.</t>
  </si>
  <si>
    <t>Réu_Pos.</t>
  </si>
  <si>
    <t>Contribuições Sociais / FGTS</t>
  </si>
  <si>
    <t>Réu_AC</t>
  </si>
  <si>
    <t>Autor_AC</t>
  </si>
  <si>
    <t>Food Court Comércio de Alimentos Ltda. – EPP</t>
  </si>
  <si>
    <t>às fls. 237</t>
  </si>
  <si>
    <t>em fls. 102/103</t>
  </si>
  <si>
    <t>em fl. 262</t>
  </si>
  <si>
    <t>Instituto Presidente de Assistência Social e a Saúde</t>
  </si>
  <si>
    <t>PROCON – Fundação de Proteção e Defesa do Consumidor</t>
  </si>
  <si>
    <t>Santaris - Santa Rita Sistema de Saúde Ltda.</t>
  </si>
  <si>
    <t>em fl. 903</t>
  </si>
  <si>
    <t>em fl. 98</t>
  </si>
  <si>
    <t>5004330-13.2020.4.03.6182</t>
  </si>
  <si>
    <t>SPS – Suprimentos para Siderurgia Ltda.</t>
  </si>
  <si>
    <t>em fl. 229</t>
  </si>
  <si>
    <t>Às</t>
  </si>
  <si>
    <t>Silvio Soares da Silva e outros</t>
  </si>
  <si>
    <t>Aos</t>
  </si>
  <si>
    <t>em fl. 279</t>
  </si>
  <si>
    <t>Exequentes</t>
  </si>
  <si>
    <t>em fl. 1440</t>
  </si>
  <si>
    <t>na fl. 1428</t>
  </si>
  <si>
    <t>em fls. 197/198</t>
  </si>
  <si>
    <t>em fl. 280</t>
  </si>
  <si>
    <t>em fl. 1305</t>
  </si>
  <si>
    <t>em fls. 2106/2107</t>
  </si>
  <si>
    <t>em fls. 1374/1375</t>
  </si>
  <si>
    <t>em fl. 73</t>
  </si>
  <si>
    <t>em fls. 1663/1664</t>
  </si>
  <si>
    <t>em fl. 1646</t>
  </si>
  <si>
    <t>em fl. 220</t>
  </si>
  <si>
    <t>em fls. 749/751</t>
  </si>
  <si>
    <t>em fl. 223</t>
  </si>
  <si>
    <t>em fls. 426/427</t>
  </si>
  <si>
    <t>em fls. 338</t>
  </si>
  <si>
    <t>em fls. 329 e fls. 245</t>
  </si>
  <si>
    <t>em fls. 202</t>
  </si>
  <si>
    <t>em fl. 145</t>
  </si>
  <si>
    <t>em fl. 134</t>
  </si>
  <si>
    <t>em fl. 169</t>
  </si>
  <si>
    <t>em fl. 159</t>
  </si>
  <si>
    <t>em fl. 678</t>
  </si>
  <si>
    <r>
      <t xml:space="preserve">em mesma </t>
    </r>
    <r>
      <rPr>
        <i/>
        <sz val="10"/>
        <color theme="1"/>
        <rFont val="Arial Narrow"/>
        <family val="2"/>
      </rPr>
      <t>id.</t>
    </r>
  </si>
  <si>
    <t>em mesma fls.</t>
  </si>
  <si>
    <t>1001095-60.2020.8.26.0224</t>
  </si>
  <si>
    <t>em fl. 301</t>
  </si>
  <si>
    <t>às fls. 296</t>
  </si>
  <si>
    <t>Rogério Pereira Damião</t>
  </si>
  <si>
    <t>Municipalidade de Guarulhos</t>
  </si>
  <si>
    <t>em fl. 304</t>
  </si>
  <si>
    <t>em fls. 271/272</t>
  </si>
  <si>
    <t>em fls. 1692/1694</t>
  </si>
  <si>
    <t>às fls. 921/922 bem como às fls. 930/931</t>
  </si>
  <si>
    <t>Enquadramento /  Adicional por Tempo de Serviço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</si>
  <si>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36930902</t>
    </r>
  </si>
  <si>
    <t>Elanco Saúde Animal Ltda.</t>
  </si>
  <si>
    <t>477,670.54</t>
  </si>
  <si>
    <t>em fls. 132/135</t>
  </si>
  <si>
    <t>em fl. 163</t>
  </si>
  <si>
    <t>em fl. 154</t>
  </si>
  <si>
    <t>1012386-60.2019.8.26.0008</t>
  </si>
  <si>
    <t>Andrea Santana Paz de Andrade</t>
  </si>
  <si>
    <t>Tutela de Urgência</t>
  </si>
  <si>
    <t>em fls. 272/273</t>
  </si>
  <si>
    <t>Lucio Almada Empreendimentos Imobiliários SPE Ltda.</t>
  </si>
  <si>
    <t>em fls. 182</t>
  </si>
  <si>
    <t>Anulação de Débito Fiscal /  Base de Cálculo</t>
  </si>
  <si>
    <t>a fl. 62</t>
  </si>
  <si>
    <t>em fls. 1065</t>
  </si>
  <si>
    <t>em mesmas fls.</t>
  </si>
  <si>
    <t>13ª Vara Cível do Foro Central da Comarca da Capital/SP</t>
  </si>
  <si>
    <t>em fls. 35</t>
  </si>
  <si>
    <t>Executado</t>
  </si>
  <si>
    <t>em fl. 160</t>
  </si>
  <si>
    <t>Embargado</t>
  </si>
  <si>
    <t>Embargantes</t>
  </si>
  <si>
    <t>Reimar Bastos Bezerra Rego - ME e outros</t>
  </si>
  <si>
    <t>em fl. 546</t>
  </si>
  <si>
    <t>em fl. 256</t>
  </si>
  <si>
    <t>em fl. 69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</si>
  <si>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17390422</t>
    </r>
  </si>
  <si>
    <t>em fl. 79</t>
  </si>
  <si>
    <t>em fl. 603</t>
  </si>
  <si>
    <t>em fl. 167</t>
  </si>
  <si>
    <t>em fl. 477</t>
  </si>
  <si>
    <t>Ricardo Andre de Sousa Frutas - ME</t>
  </si>
  <si>
    <t>em fl. 205</t>
  </si>
  <si>
    <t>em fl. 2011</t>
  </si>
  <si>
    <t>em fl. 405</t>
  </si>
  <si>
    <t>em fl. 681</t>
  </si>
  <si>
    <t>em fl. 385</t>
  </si>
  <si>
    <t>a fl. 372</t>
  </si>
  <si>
    <t>em fl. 207</t>
  </si>
  <si>
    <t>Requerentes</t>
  </si>
  <si>
    <t>em fl. 94</t>
  </si>
  <si>
    <t>em fl. 147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</si>
  <si>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21938322</t>
    </r>
  </si>
  <si>
    <t>em fl. 1464</t>
  </si>
  <si>
    <t>na fl. 18</t>
  </si>
  <si>
    <t>às fls. 173/180</t>
  </si>
  <si>
    <t>na fl. 403</t>
  </si>
  <si>
    <t>às fls. 315/316</t>
  </si>
  <si>
    <t>em fls. 649/650</t>
  </si>
  <si>
    <t>em fls. 241/242</t>
  </si>
  <si>
    <t>às fls. 254</t>
  </si>
  <si>
    <t>em fls. 249</t>
  </si>
  <si>
    <t>em fls. 415</t>
  </si>
  <si>
    <t>em fls. 408</t>
  </si>
  <si>
    <t>em fls. 305</t>
  </si>
  <si>
    <t>em fls. 1802</t>
  </si>
  <si>
    <t>em fls. 444</t>
  </si>
  <si>
    <t>em fls. 158/160</t>
  </si>
  <si>
    <t>em fls. 1694</t>
  </si>
  <si>
    <t>em fls. 261/262</t>
  </si>
  <si>
    <t>em fls. 72</t>
  </si>
  <si>
    <t>em fls. 181</t>
  </si>
  <si>
    <t>em fls. 660/661</t>
  </si>
  <si>
    <t>em fls. 395/397</t>
  </si>
  <si>
    <t>em fls. 680/681</t>
  </si>
  <si>
    <t>Laminação de Metais Fandalumínio Industria e Comercio Ltda e outros</t>
  </si>
  <si>
    <t>em fls. 26/27</t>
  </si>
  <si>
    <t>Agenor Jorge Romboli e outra</t>
  </si>
  <si>
    <t>nas fls. 165/166</t>
  </si>
  <si>
    <t>ASSISTÊNCIA-TÉCNICA | PARECER-TÉCNICO</t>
  </si>
  <si>
    <t>às fls. 135/137</t>
  </si>
  <si>
    <t>às fls. 64/65</t>
  </si>
  <si>
    <t>nas fls. 137/138</t>
  </si>
  <si>
    <t>nas fls. 105/106</t>
  </si>
  <si>
    <t>HSBC Bank Brasil S/A e outro</t>
  </si>
  <si>
    <t>nas fls. 134/135</t>
  </si>
  <si>
    <t>em fl. 73/74</t>
  </si>
  <si>
    <t>em fls. 215/216</t>
  </si>
  <si>
    <t>Adriano Aparecido Lorencetti e outra</t>
  </si>
  <si>
    <t>Even Open Construtora e Incorporadora S/A e outros</t>
  </si>
  <si>
    <t>em fls. 212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</si>
  <si>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28548548 </t>
    </r>
  </si>
  <si>
    <t>em fls. 75/76</t>
  </si>
  <si>
    <t>Reginaldo da Rocha Industria EPP e outro</t>
  </si>
  <si>
    <t>nas fls. 254</t>
  </si>
  <si>
    <t>nas fls. 314</t>
  </si>
  <si>
    <t>às fls. 295</t>
  </si>
  <si>
    <t>em fls. 212/214</t>
  </si>
  <si>
    <t>em fls. 670/671</t>
  </si>
  <si>
    <t>em fls. 1556/1558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</si>
  <si>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29581949</t>
    </r>
  </si>
  <si>
    <t>em fl. 168</t>
  </si>
  <si>
    <t>Sommax Foods Indústria Comércio Importação Exportação Alimentos Ltda. E outro</t>
  </si>
  <si>
    <t>em fl. 457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</si>
  <si>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29851609</t>
    </r>
  </si>
  <si>
    <t>em fl. 235</t>
  </si>
  <si>
    <t>às fls. 75</t>
  </si>
  <si>
    <t>1101632-24.2015.8.26.0100</t>
  </si>
  <si>
    <t>em fl. 292/293</t>
  </si>
  <si>
    <t>Espólio de Antonio Haron e outro</t>
  </si>
  <si>
    <t>em fl. 157/158</t>
  </si>
  <si>
    <t>em fl. 938</t>
  </si>
  <si>
    <t>em fls. 927/928</t>
  </si>
  <si>
    <t>Unike Comércio, Importação, Exportação e Distribuição de Cosméticos Eireli-ME e outra</t>
  </si>
  <si>
    <t>em fl. 114/115</t>
  </si>
  <si>
    <t>às fls. 3220</t>
  </si>
  <si>
    <t>Maguido Brasil Comercio de Alimentos Ltda-ME e outros</t>
  </si>
  <si>
    <t>em fls. 500</t>
  </si>
  <si>
    <t>em fls. 219/220</t>
  </si>
  <si>
    <t>em fl. 47</t>
  </si>
  <si>
    <t>em fl. 352</t>
  </si>
  <si>
    <t>em fl. 304/309</t>
  </si>
  <si>
    <t>em fl. 421/422</t>
  </si>
  <si>
    <t>em fl. 430</t>
  </si>
  <si>
    <t>0018295-90.2013.4.03.6182</t>
  </si>
  <si>
    <t>Intercement Brasil S.A.</t>
  </si>
  <si>
    <t>Contribuições Sociais (6033) / Cofins (6035)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</si>
  <si>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34843618</t>
    </r>
  </si>
  <si>
    <t>Arnaldo Miranda Tupynanbá e outros</t>
  </si>
  <si>
    <t>em fls. 410</t>
  </si>
  <si>
    <t>em fls. 455/455</t>
  </si>
  <si>
    <t>em fls. 767</t>
  </si>
  <si>
    <t>em fls. 552/554</t>
  </si>
  <si>
    <t>em fls. 607/608</t>
  </si>
  <si>
    <t>em fls. 341</t>
  </si>
  <si>
    <t>em fls. 446</t>
  </si>
  <si>
    <t>em fls. 771</t>
  </si>
  <si>
    <t>em fls. 561</t>
  </si>
  <si>
    <t>Ponto KA Churrascaria e Choperia Ltda EPP</t>
  </si>
  <si>
    <t>0005175-34.2020.8.26.0564</t>
  </si>
  <si>
    <t>Desapropriação</t>
  </si>
  <si>
    <t>Desapropriação por Utilidade Pública / DL 3.365/1941</t>
  </si>
  <si>
    <t>em fls. 172</t>
  </si>
  <si>
    <t>em fl. 257/258</t>
  </si>
  <si>
    <t>Fine Cosméticos Ltda. EPP</t>
  </si>
  <si>
    <t>Ezra Harari e outras</t>
  </si>
  <si>
    <t>0005456-87.2020.8.26.0564</t>
  </si>
  <si>
    <t>5012570-88.2020.4.03.6182</t>
  </si>
  <si>
    <t>Serviço Nacional de Aprendizagem Industrial – SENAI</t>
  </si>
  <si>
    <t>Proteco Industrial S/A</t>
  </si>
  <si>
    <t>Metalúrgica Mauser Indústria e Comércio Ltda.</t>
  </si>
  <si>
    <t>1024388-93.2019.8.26.0224</t>
  </si>
  <si>
    <t>Renata Pereira da Cruz</t>
  </si>
  <si>
    <t>Lays Santos Gutierrez</t>
  </si>
  <si>
    <t xml:space="preserve"> Mandado de Segurança Cível</t>
  </si>
  <si>
    <t>5020166-94.2018.4.03.6182</t>
  </si>
  <si>
    <t>Imposto de Renda Pessoa Jurídica</t>
  </si>
  <si>
    <t>200,000,00</t>
  </si>
  <si>
    <t>Renata Coelho Padilha</t>
  </si>
  <si>
    <t>Exclusão - ICMS, Cofins, PIS</t>
  </si>
  <si>
    <t>em fls. 153</t>
  </si>
  <si>
    <t>Carlos Mazza Britto Melfi</t>
  </si>
  <si>
    <t>Associação Desportiva Classista Nordon</t>
  </si>
  <si>
    <t>Dersa Desenvolvimento Rodoviário SA</t>
  </si>
  <si>
    <t>em mesma fl.</t>
  </si>
  <si>
    <t>em fl. 373/374</t>
  </si>
  <si>
    <t>Apuração de haveres / Dissolução</t>
  </si>
  <si>
    <t>CALC_EXEC_Parte_Ilíquida | Apuração de Vantagem Econômica</t>
  </si>
  <si>
    <t>Perito_trib</t>
  </si>
  <si>
    <t>CALC_EXEC_Liquidação</t>
  </si>
  <si>
    <t>em fls.1766</t>
  </si>
  <si>
    <t>em fls. 1537/1538</t>
  </si>
  <si>
    <t>Perito_fin</t>
  </si>
  <si>
    <t>Perito_ans</t>
  </si>
  <si>
    <t>Perito_atuarial</t>
  </si>
  <si>
    <t>0100</t>
  </si>
  <si>
    <t>Perito_haver</t>
  </si>
  <si>
    <t>Perito_indeniz</t>
  </si>
  <si>
    <t>Perito_telef</t>
  </si>
  <si>
    <t>Perito_prev</t>
  </si>
  <si>
    <t>Instituto Nacional do Seguro Social - INSS</t>
  </si>
  <si>
    <t>Perito_cond</t>
  </si>
  <si>
    <t>Perito_contrat</t>
  </si>
  <si>
    <t>Perito_calc</t>
  </si>
  <si>
    <t>Contratos</t>
  </si>
  <si>
    <t>FIN</t>
  </si>
  <si>
    <t>TRIB_M_ISS_COSIF</t>
  </si>
  <si>
    <t>TRIB_F_Contribuições Sociais</t>
  </si>
  <si>
    <t>TRIB_F_Contribuições Previdenciárias</t>
  </si>
  <si>
    <t>TRIB_F_IPI</t>
  </si>
  <si>
    <t>TRIB_F_PIS</t>
  </si>
  <si>
    <t>TRIB_F_FGTS</t>
  </si>
  <si>
    <t>FIN_Espécies de Contratos</t>
  </si>
  <si>
    <t>TRIB_E_ICMS (PEP)</t>
  </si>
  <si>
    <t>TRIB_F_IRPJ_PIS/Cofins</t>
  </si>
  <si>
    <t>TRIB_F_IRPF</t>
  </si>
  <si>
    <t>TRIB_F_IRPJ_Cofins</t>
  </si>
  <si>
    <t>TRIB_F_IRPJ</t>
  </si>
  <si>
    <t>TRIB_E_Trib_SIMPLES</t>
  </si>
  <si>
    <t>TRIB_E_PCAT_17/99</t>
  </si>
  <si>
    <t>TRIB_M_ITBI</t>
  </si>
  <si>
    <t>TRIB_E_ICMS ( v ISSQN_Serv. de Comunic)</t>
  </si>
  <si>
    <t>TRIB_F_IPI/PIS/Cofins</t>
  </si>
  <si>
    <t>TRIB_F_Finsocial</t>
  </si>
  <si>
    <t>TRIB_E_Taxa_TFILF</t>
  </si>
  <si>
    <t>TRIB_F</t>
  </si>
  <si>
    <t>TRIB_E</t>
  </si>
  <si>
    <t>TRIB_E_ICMS</t>
  </si>
  <si>
    <t>TRIB_F_Exclusão de ICMS na BC do PIS/Cofins</t>
  </si>
  <si>
    <t>TRIB_F_Exclusão de ISS na BC do PIS/Cofins</t>
  </si>
  <si>
    <t>TRIB_E_URV</t>
  </si>
  <si>
    <t>TRIB_ICMS_Fretes_Combustíveis</t>
  </si>
  <si>
    <t>TRIB_E_ICMS_CIRC_MERC</t>
  </si>
  <si>
    <t>TRIB_M</t>
  </si>
  <si>
    <t>TRIB_F_IRPJ_COSIF</t>
  </si>
  <si>
    <t>TRIB_E_Multas e demais sanções</t>
  </si>
  <si>
    <t>TRIB_M_IPTU</t>
  </si>
  <si>
    <t>TRIB_F_IRPJ_Retido na fonte_Contribuições Sociais</t>
  </si>
  <si>
    <t>Liquidação</t>
  </si>
  <si>
    <t>Perito_cotas</t>
  </si>
  <si>
    <t>Perito_marca</t>
  </si>
  <si>
    <t>Energia Elétrica</t>
  </si>
  <si>
    <t>Perito_expurg</t>
  </si>
  <si>
    <t>Perito_sfh</t>
  </si>
  <si>
    <t>Perito_imov</t>
  </si>
  <si>
    <t>Perito_agência</t>
  </si>
  <si>
    <t>Perito_impor</t>
  </si>
  <si>
    <t>Cobrança de aluguéis</t>
  </si>
  <si>
    <t>Perito_trab</t>
  </si>
  <si>
    <t>TRIB_Tempo de serviço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</si>
  <si>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29851645</t>
    </r>
  </si>
  <si>
    <t>em id. 32737345</t>
  </si>
  <si>
    <t>em mesma id.</t>
  </si>
  <si>
    <t>Constrição / Penhora / Avaliação / Indisponibilidade de Bens</t>
  </si>
  <si>
    <t>Nulidade / Inexigibilidade do Título Valor da Execução / Cálculo / Atualização</t>
  </si>
  <si>
    <t>Zenaide da Silva Sousa</t>
  </si>
  <si>
    <t>em fls. 70</t>
  </si>
  <si>
    <t>Pedro Luiz Fernandes Nery Rafael</t>
  </si>
  <si>
    <t>0104174-19.2007.8.26.0001</t>
  </si>
  <si>
    <t>Antonio César Sgavioli</t>
  </si>
  <si>
    <t>Contrutora Kr Ltda.</t>
  </si>
  <si>
    <t>em fls. 1962/1975</t>
  </si>
  <si>
    <t>Daniela Claudia Herrera Ximenes</t>
  </si>
  <si>
    <t>0035588-17.2019.8.26.0224</t>
  </si>
  <si>
    <t>Albani de Cassia Souza Sena</t>
  </si>
  <si>
    <t>1040867-94.2019.8.26.0602</t>
  </si>
  <si>
    <t>Condomínio Edifício Flávia Maria Oliveira Barbaresco</t>
  </si>
  <si>
    <t>Helitte Santo Andre Incorporadora Imoveis e Administraçao Patrimonial Sc Ltda</t>
  </si>
  <si>
    <t>Tarifa_SABESP_RGI</t>
  </si>
  <si>
    <t>em 3406</t>
  </si>
  <si>
    <t>TRIB_F_IRPJ_IRRF</t>
  </si>
  <si>
    <t>em fl. 74</t>
  </si>
  <si>
    <t>em fls. 48/49</t>
  </si>
  <si>
    <t>TRIB_F_IRPJ_CSLL, Compensação de Prejuízo_Contribuições Sociais</t>
  </si>
  <si>
    <t>0008241-89.2018.4.03.6182</t>
  </si>
  <si>
    <t>Casablanca Telecinagem Ltda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</si>
  <si>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39106113</t>
    </r>
  </si>
  <si>
    <t>Contribuições Previdenciárias</t>
  </si>
  <si>
    <t>Whirlpool S.A.</t>
  </si>
  <si>
    <t>FGTS</t>
  </si>
  <si>
    <t>TRIB_F_ANATEL_Multas e demais sanções</t>
  </si>
  <si>
    <t>Fera Lubrificantes Ltda.</t>
  </si>
  <si>
    <t>Auto Posto Vila Salete Eireli</t>
  </si>
  <si>
    <t>Braslab Produtos Óticos Ltda</t>
  </si>
  <si>
    <t>Ótica Explendor Ltda Me</t>
  </si>
  <si>
    <t>em fls. 273</t>
  </si>
  <si>
    <t>1005404-74.2020.8.26.0564</t>
  </si>
  <si>
    <t>Condomínio Domo Business</t>
  </si>
  <si>
    <t>Inpark Administração de Estacionamentos Ltda.</t>
  </si>
  <si>
    <t>em fls. 891</t>
  </si>
  <si>
    <t>1010397-97.2020.8.26.0003</t>
  </si>
  <si>
    <t>Neida Soriani Quintaes de Barros</t>
  </si>
  <si>
    <t>Amil Assistência Médica Internacional S/A</t>
  </si>
  <si>
    <t>5006721-38.2020.4.03.6182</t>
  </si>
  <si>
    <t>IRPJ/Imposto de Renda de Pessoa Jurídica</t>
  </si>
  <si>
    <t>Parecer-técnico</t>
  </si>
  <si>
    <t>Cláusula Abusiva</t>
  </si>
  <si>
    <t>em fls. 186</t>
  </si>
  <si>
    <t>2ª Vara Cível do Foro Regional de Jabaquara da Comarca da Capital/SP</t>
  </si>
  <si>
    <t>Alessandra Laperuta Nascimento Alves de Moura</t>
  </si>
  <si>
    <t>5012511-03.2020.4.03.6182</t>
  </si>
  <si>
    <t>0044309-89.2018.8.26.0224</t>
  </si>
  <si>
    <t>Leopard Even Empreendimentos Imobiliários Ltda.</t>
  </si>
  <si>
    <t>em fls. 196</t>
  </si>
  <si>
    <t>Suzana Maria de Andrade Oliveira e outro</t>
  </si>
  <si>
    <t>Multas e demais sanções</t>
  </si>
  <si>
    <t>na fl. 29</t>
  </si>
  <si>
    <t>Antonio Carlos Carneiro Oliveira e outra</t>
  </si>
  <si>
    <t>0006678-30.2020.8.26.0002</t>
  </si>
  <si>
    <t>1007104-52.2016.8.26.0006</t>
  </si>
  <si>
    <t>1012699-32.2016.8.26.0006</t>
  </si>
  <si>
    <t>em fls. 129</t>
  </si>
  <si>
    <t>Secil Empreendimentos Imobiliários Ltda.</t>
  </si>
  <si>
    <t>Posto Vila Nossa Senhora de Fátima Ltda. e outros</t>
  </si>
  <si>
    <t>Condomínio Esplanada Sul</t>
  </si>
  <si>
    <t>Helitte Santo André Incorporadora Imóveis e Administraçao Patrimonial SC Ltda.</t>
  </si>
  <si>
    <t>Imissão / Defeito, nulidade ou anulação</t>
  </si>
  <si>
    <t>em 2239/2240</t>
  </si>
  <si>
    <t>Mário Gaiara Neto</t>
  </si>
  <si>
    <t>3ª Vara Cível da Comarca de Sorocaba/SP</t>
  </si>
  <si>
    <t>Compra e Venda / Imissão</t>
  </si>
  <si>
    <r>
      <t xml:space="preserve">
Honorários Peticionados / Previamente Arbitrados
</t>
    </r>
    <r>
      <rPr>
        <sz val="1"/>
        <color theme="1"/>
        <rFont val="Arial Narrow"/>
        <family val="2"/>
      </rPr>
      <t xml:space="preserve">
</t>
    </r>
    <r>
      <rPr>
        <sz val="10"/>
        <color theme="1"/>
        <rFont val="Arial Narrow"/>
        <family val="2"/>
      </rPr>
      <t>(R$)</t>
    </r>
  </si>
  <si>
    <t>0050663-33.2018.8.26.0224</t>
  </si>
  <si>
    <t>Jefferson John Parnaiba Dias</t>
  </si>
  <si>
    <t>Agência Nacional de Telecomunicações</t>
  </si>
  <si>
    <t>em fls. 353</t>
  </si>
  <si>
    <t>às fls. 342</t>
  </si>
  <si>
    <t>1010857-02.2018.8.26.0053</t>
  </si>
  <si>
    <t>Casa do Cristo Redentor</t>
  </si>
  <si>
    <t>Prefeitura Municipal de São Paulo</t>
  </si>
  <si>
    <t>em fls. 11808</t>
  </si>
  <si>
    <t>Tiago Henriques Papaterra Limongi</t>
  </si>
  <si>
    <t>em fls. 5542</t>
  </si>
  <si>
    <t>0000791-98.2019.8.26.0358</t>
  </si>
  <si>
    <t>Irani Benedito dos Santos</t>
  </si>
  <si>
    <t>em fls. 213</t>
  </si>
  <si>
    <t>Rodine Indústria e Comércio Ltda.
Expedito Mendonça</t>
  </si>
  <si>
    <t>Flávio Noschese</t>
  </si>
  <si>
    <t>Direg Ymagem Corretagem e Consultoria de Seguros Ltda. e outras</t>
  </si>
  <si>
    <t>4002161-24.2013.8.26.0562</t>
  </si>
  <si>
    <t>0003737-77.2018.8.26.0358</t>
  </si>
  <si>
    <t>0003736-92.2018.8.26.0358</t>
  </si>
  <si>
    <t>0000371-68.2020.8.26.0355</t>
  </si>
  <si>
    <t>Meschini Serviços Administrativos Ltda. e outro</t>
  </si>
  <si>
    <t>em fls. 222/223</t>
  </si>
  <si>
    <t>Glaucia Maria Rodrigues Covizzi</t>
  </si>
  <si>
    <t>José Carlos Pedroso</t>
  </si>
  <si>
    <t>Regiane Resende Floriano</t>
  </si>
  <si>
    <t>Salário-Maternidade</t>
  </si>
  <si>
    <t>em fls. 129/130</t>
  </si>
  <si>
    <t>em fls. 331/332</t>
  </si>
  <si>
    <t>1ª Vara Cível da Comarca de Miracatu/SP</t>
  </si>
  <si>
    <t>Leonardo Prazeres da Silva</t>
  </si>
  <si>
    <t>em fls. 105/106</t>
  </si>
  <si>
    <t>1005307-36.2015.8.26.0019/01</t>
  </si>
  <si>
    <t>Banco Bradesco Cartões S.A.</t>
  </si>
  <si>
    <t xml:space="preserve">André Stocovich Neto - ME </t>
  </si>
  <si>
    <t>em fls. 74</t>
  </si>
  <si>
    <t>1009846-40.2018.8.26.0019</t>
  </si>
  <si>
    <t>1011467-72.2018.8.26.0019</t>
  </si>
  <si>
    <t>Luitex Máquinas e Ferramentas Ltda.</t>
  </si>
  <si>
    <t>Multipecas Pecas para Veiculos Ltda. - Me</t>
  </si>
  <si>
    <t>em fls. 83</t>
  </si>
  <si>
    <t>0000121-60.2019.8.26.0358</t>
  </si>
  <si>
    <t>Gélius Indústria de Móveis Ltda.</t>
  </si>
  <si>
    <t>Sthander Indústria e Comércio de Móveis Ltda.</t>
  </si>
  <si>
    <t>Desenho Industrial</t>
  </si>
  <si>
    <t>em fls. 116/117</t>
  </si>
  <si>
    <t>5003761-69.2017.4.03.6100</t>
  </si>
  <si>
    <t>5003383-85.2019.4.03.6119</t>
  </si>
  <si>
    <t>0005070-76.2005.4.03.6119</t>
  </si>
  <si>
    <t>0019</t>
  </si>
  <si>
    <t>5007036-32.2018.4.03.6119</t>
  </si>
  <si>
    <t>5000012-50.2018.4.03.6119</t>
  </si>
  <si>
    <t>0026466-36.2013.4.03.6182</t>
  </si>
  <si>
    <t>0035286-10.2014.4.03.6182</t>
  </si>
  <si>
    <t>SEGREDO DE JUSTIÇA</t>
  </si>
  <si>
    <t>Dina Faz... Fornecimento de Alimentos Ltda. e outros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</si>
  <si>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15779102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</si>
  <si>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19628806</t>
    </r>
  </si>
  <si>
    <t>Ana Lucia Petri Betto</t>
  </si>
  <si>
    <t>13ª Vara Cível Federal da Subseção Judiciária em São Paulo/SP</t>
  </si>
  <si>
    <t>Detec Transportes Ltda. - ME e outros</t>
  </si>
  <si>
    <t>Execução Contratual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</si>
  <si>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26735688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</si>
  <si>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26828360</t>
    </r>
  </si>
  <si>
    <t>Visteon Sistemas Automotivos Ltda.</t>
  </si>
  <si>
    <t>Contribuição sobre a folha de salários</t>
  </si>
  <si>
    <t>Rogério Volpatti Polezze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</si>
  <si>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27026181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</si>
  <si>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27090463</t>
    </r>
  </si>
  <si>
    <t>Avante Comércio e Distribuidora de Cestas Básicas EIRELI - ME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</si>
  <si>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15756509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</si>
  <si>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16789112</t>
    </r>
  </si>
  <si>
    <t>Abatimento proporcional do preço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</si>
  <si>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15184620 </t>
    </r>
  </si>
  <si>
    <t>Renata Lopes dos Santos Barros</t>
  </si>
  <si>
    <t>em fls. 285</t>
  </si>
  <si>
    <t>Alstom Brasil Energia e Transporte Ltda.</t>
  </si>
  <si>
    <t>0016458-07.2020.8.26.0224</t>
  </si>
  <si>
    <t>Solange Aparecida Lucena</t>
  </si>
  <si>
    <t>Comtinfer Construtora e Incorporadora Ltda.</t>
  </si>
  <si>
    <t>em fls. 54/55</t>
  </si>
  <si>
    <t>0019245-34.2016.4.03.6105</t>
  </si>
  <si>
    <t>Fibria Celulose S/A</t>
  </si>
  <si>
    <t>Imposto sobre Produtos Industrializados - IPI</t>
  </si>
  <si>
    <t>DRT de Guarulhos/SP e outro</t>
  </si>
  <si>
    <t>Impetrados</t>
  </si>
  <si>
    <t>Francisco Paz de Andrade Neto</t>
  </si>
  <si>
    <t>5ª Vara Cível do Foro Regional do Tatuapé da Comarca da Capital/SP</t>
  </si>
  <si>
    <t>4ª Vara Cível do Foro Regional do Tatuapé da Comarca da Capital/SP</t>
  </si>
  <si>
    <t>em fls. 397/398</t>
  </si>
  <si>
    <t>Telefônica Brasil S/A</t>
  </si>
  <si>
    <t>Prestação de Serviços / Indenização por Dano Material, Indenização por Dano Moral</t>
  </si>
  <si>
    <t>Perito_prestação_contas</t>
  </si>
  <si>
    <t>1002261-02.2019.8.26.0471</t>
  </si>
  <si>
    <t>Residencial Portal das Araras Spe Ltda</t>
  </si>
  <si>
    <t>Jonas Libério de Melo</t>
  </si>
  <si>
    <t>Débora Ayumi Makita Lucato</t>
  </si>
  <si>
    <t>em fls.198/199</t>
  </si>
  <si>
    <t>Liliana Regina de Araujo Heidorn Abdala</t>
  </si>
  <si>
    <t>1ª Vara Cível da Comarca de Boituva/SP</t>
  </si>
  <si>
    <t>em fls. 300</t>
  </si>
  <si>
    <t>0016029-11.2018.8.26.0224</t>
  </si>
  <si>
    <t>em fls. 587</t>
  </si>
  <si>
    <t>1015494-36.2016.8.26.0224</t>
  </si>
  <si>
    <t>Caetano e Advogados Associados</t>
  </si>
  <si>
    <t>Hospital Bom Clima - Hbc Saúde S/c Ltda</t>
  </si>
  <si>
    <t>Assistência-técnica</t>
  </si>
  <si>
    <r>
      <t>Tipo de Trabalho</t>
    </r>
    <r>
      <rPr>
        <sz val="10"/>
        <color theme="0"/>
        <rFont val="Arial Narrow"/>
        <family val="2"/>
      </rPr>
      <t>_code</t>
    </r>
  </si>
  <si>
    <t>Financeira</t>
  </si>
  <si>
    <t>Tipo de Perícia</t>
  </si>
  <si>
    <t>ANS_Saúde</t>
  </si>
  <si>
    <t>Apuração de Haveres</t>
  </si>
  <si>
    <t>Tributária</t>
  </si>
  <si>
    <t>Condominial</t>
  </si>
  <si>
    <t>Imóveis</t>
  </si>
  <si>
    <t>SFH_Sistema Financeiro de Habitação</t>
  </si>
  <si>
    <t>Prestação de contas</t>
  </si>
  <si>
    <t>Telefonia_TBRA</t>
  </si>
  <si>
    <t>Agência e Distribuição</t>
  </si>
  <si>
    <t>Trabalhista</t>
  </si>
  <si>
    <t>Concessionária_Pública Energia_Elétrica</t>
  </si>
  <si>
    <t>Perito_Concec_Pub_Água</t>
  </si>
  <si>
    <t>Perito_Concec_Pub_Energia_Elétrica</t>
  </si>
  <si>
    <t>Concessionária_Pública Água</t>
  </si>
  <si>
    <t>Diversas</t>
  </si>
  <si>
    <t>Prefeitura Municipal de Jandira e Instituto de Previdência Municipal de Jandira – IPREJAN</t>
  </si>
  <si>
    <t>Perito_auto_posto</t>
  </si>
  <si>
    <t>Auto Posto</t>
  </si>
  <si>
    <t>Contratos_Empreiteira</t>
  </si>
  <si>
    <t>Cálculo para Execução / Liquidação de Sentença</t>
  </si>
  <si>
    <t xml:space="preserve">
Honorários
Levantados_1
(R$)</t>
  </si>
  <si>
    <t xml:space="preserve">
Honorários
Levantados_2
(R$)</t>
  </si>
  <si>
    <t xml:space="preserve">
Honorários
Levantados_3
(R$)</t>
  </si>
  <si>
    <t xml:space="preserve">
Honorários
Levantados_4
(R$)</t>
  </si>
  <si>
    <t>em fl. 135/136</t>
  </si>
  <si>
    <t>1035404-74.2019.8.26.0602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</si>
  <si>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38045487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</si>
  <si>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38447891</t>
    </r>
  </si>
  <si>
    <t>1040930-26.2018.8.26.0224</t>
  </si>
  <si>
    <t>1009524-50.2019.8.26.0224</t>
  </si>
  <si>
    <t>em fls. 442</t>
  </si>
  <si>
    <t>em fls. 581</t>
  </si>
  <si>
    <t>0019566-15.2018.8.26.0224</t>
  </si>
  <si>
    <t>Fractal Arquitetura e Construções Ltda.</t>
  </si>
  <si>
    <t>Construval Incorporadora e Empreendimento Imobiliários Ltda. e outro</t>
  </si>
  <si>
    <t>Apuração de haveres</t>
  </si>
  <si>
    <t>em fls. 215</t>
  </si>
  <si>
    <t>0061806-07.2014.4.03.6182</t>
  </si>
  <si>
    <t>Mosaique Indústria e Comércio de Roupas Ltda - ME</t>
  </si>
  <si>
    <t>Ausência de Cobrança Administrativa Prévia (10887)</t>
  </si>
  <si>
    <t>49,856.59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</si>
  <si>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42413145</t>
    </r>
  </si>
  <si>
    <t xml:space="preserve">
Honorários
Levantados_1
(Fls.)</t>
  </si>
  <si>
    <t xml:space="preserve">
Honorários
Levantados_1
(Data)</t>
  </si>
  <si>
    <t xml:space="preserve">
Honorários
Levantados_2
(Data)</t>
  </si>
  <si>
    <t xml:space="preserve">
Honorários
Levantados_3
(Data)</t>
  </si>
  <si>
    <t xml:space="preserve">
Honorários
Levantados_4
(Data)</t>
  </si>
  <si>
    <t xml:space="preserve">
Honorários
Levantados_2
(Fls.)</t>
  </si>
  <si>
    <t xml:space="preserve">
Honorários
Levantados_3
(Fls.)</t>
  </si>
  <si>
    <t xml:space="preserve">
Honorários
Levantados_4
(Fls.)</t>
  </si>
  <si>
    <t xml:space="preserve">
Há honorários a serem levantados? Se sim, quanto?</t>
  </si>
  <si>
    <t xml:space="preserve">
Honorários
Depositados
(R$)</t>
  </si>
  <si>
    <t xml:space="preserve">
Honorários
Depositados
(Data)</t>
  </si>
  <si>
    <t>Fls. 425</t>
  </si>
  <si>
    <t>Fls. 2224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</si>
  <si>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31944236</t>
    </r>
  </si>
  <si>
    <t>Fl. 1502</t>
  </si>
  <si>
    <t>Fls. 2213</t>
  </si>
  <si>
    <t>5016737-51.2020.4.03.6182</t>
  </si>
  <si>
    <t>Camargo Corrêa S/A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</si>
  <si>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42510608</t>
    </r>
  </si>
  <si>
    <t>03/08/2020; 28/08/2020
30/09/2020; 12/11/2020</t>
  </si>
  <si>
    <t>Fls. 323, 328, 331 e 336</t>
  </si>
  <si>
    <t>1018304-32.2019.8.26.0562</t>
  </si>
  <si>
    <t>Moinho Comercial Importadora e Exportadora Ltda.</t>
  </si>
  <si>
    <t>em fls. 613</t>
  </si>
  <si>
    <t>2ª Vara da Fazenda Pública da Comarca de Santos/SP</t>
  </si>
  <si>
    <t>Márcio Kammer de Lima</t>
  </si>
  <si>
    <t>Wjstek Tecnologia e Comércio de Equipamentos Eletrônicos EIRELI</t>
  </si>
  <si>
    <t>Fls. 154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</si>
  <si>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34820114</t>
    </r>
  </si>
  <si>
    <t>em fl. 331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</si>
  <si>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32413165</t>
    </r>
  </si>
  <si>
    <t>Purac Sínteses Indústria e Comércio Ltda.</t>
  </si>
  <si>
    <t>em fls. 109</t>
  </si>
  <si>
    <t>em fls. 117/118</t>
  </si>
  <si>
    <t>Fls. 603</t>
  </si>
  <si>
    <t>em fls. 658</t>
  </si>
  <si>
    <t>às fls. 594</t>
  </si>
  <si>
    <t>em fls. 1011/1012</t>
  </si>
  <si>
    <t>em fls. 58/59</t>
  </si>
  <si>
    <t>Fls. 63, 66, 596 e 602</t>
  </si>
  <si>
    <r>
      <t xml:space="preserve">
Honorários
Finais
</t>
    </r>
    <r>
      <rPr>
        <sz val="1"/>
        <color theme="1"/>
        <rFont val="Arial Narrow"/>
        <family val="2"/>
      </rPr>
      <t xml:space="preserve">
</t>
    </r>
    <r>
      <rPr>
        <sz val="10"/>
        <color theme="1"/>
        <rFont val="Arial Narrow"/>
        <family val="2"/>
      </rPr>
      <t>(R$)</t>
    </r>
  </si>
  <si>
    <t>Fls. 57, 64, 70 e 127</t>
  </si>
  <si>
    <t>28/02/2018, 13/04/2018,
10/05/2018 e 22/11/2018</t>
  </si>
  <si>
    <t>em fls. 356</t>
  </si>
  <si>
    <t>Fls. 360, 362, 843</t>
  </si>
  <si>
    <t xml:space="preserve">
Honorários
Levantados_5
(Fls.)</t>
  </si>
  <si>
    <t xml:space="preserve">
Honorários
Levantados_5
(Data)</t>
  </si>
  <si>
    <t xml:space="preserve">
Honorários
Levantados_5
(R$)</t>
  </si>
  <si>
    <t>Tipo da nomea-ção</t>
  </si>
  <si>
    <t>Fls. 887/888</t>
  </si>
  <si>
    <t>Fls. 770</t>
  </si>
  <si>
    <t>Fls. 157</t>
  </si>
  <si>
    <t>em fls. 281</t>
  </si>
  <si>
    <t>em fls. 91</t>
  </si>
  <si>
    <t>às fls. 87</t>
  </si>
  <si>
    <t>LF</t>
  </si>
  <si>
    <t>Fls. 162</t>
  </si>
  <si>
    <t>às fls. 677</t>
  </si>
  <si>
    <t>em fls. 718</t>
  </si>
  <si>
    <t>em fls. 1344/1345</t>
  </si>
  <si>
    <t>em fls. 250</t>
  </si>
  <si>
    <t>Fls. 274</t>
  </si>
  <si>
    <t>Fls. 340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</si>
  <si>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4564843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</si>
  <si>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 xml:space="preserve">. 8317289 e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12694017</t>
    </r>
  </si>
  <si>
    <t>21/05/2018
29/11/2018</t>
  </si>
  <si>
    <t>em fls. 1666</t>
  </si>
  <si>
    <t>às fls. 1658/1660</t>
  </si>
  <si>
    <t>Fls. 390/392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</si>
  <si>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25549637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</si>
  <si>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30006606</t>
    </r>
  </si>
  <si>
    <t>Diversas datas, a partir de janeiro/2020</t>
  </si>
  <si>
    <r>
      <t xml:space="preserve">Em </t>
    </r>
    <r>
      <rPr>
        <i/>
        <sz val="10"/>
        <color theme="1"/>
        <rFont val="Arial Narrow"/>
        <family val="2"/>
      </rPr>
      <t>id's</t>
    </r>
    <r>
      <rPr>
        <sz val="10"/>
        <color theme="1"/>
        <rFont val="Arial Narrow"/>
        <family val="2"/>
      </rPr>
      <t>. 27208979, 28656199, 28656200, 29952471 etc.</t>
    </r>
  </si>
  <si>
    <t>em fls. 158</t>
  </si>
  <si>
    <t>em fls. 159</t>
  </si>
  <si>
    <t>às fls. 151</t>
  </si>
  <si>
    <t>11/11/2019
13/12/2019</t>
  </si>
  <si>
    <t>Fls. 490 e 500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</si>
  <si>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35232262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</si>
  <si>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40159724</t>
    </r>
  </si>
  <si>
    <t>em fls. 218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</si>
  <si>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33135550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</si>
  <si>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34778574</t>
    </r>
  </si>
  <si>
    <t>0027363-08.2019.8.26.0224</t>
  </si>
  <si>
    <t>Daniela Milena Cifoni Diniz</t>
  </si>
  <si>
    <t>Patricia Aline Vasques Abdala</t>
  </si>
  <si>
    <t>às fls. 613</t>
  </si>
  <si>
    <t>0023013-41.2000.8.26.0224</t>
  </si>
  <si>
    <t>Marcelo Fernando Pavão Charaba e outra</t>
  </si>
  <si>
    <t>Direito Tributário</t>
  </si>
  <si>
    <t>0018132-20.2020.8.26.0224</t>
  </si>
  <si>
    <t>Maria Conceição de Santana</t>
  </si>
  <si>
    <t>em fls. 100/101</t>
  </si>
  <si>
    <t>0068</t>
  </si>
  <si>
    <t>em fls. 568</t>
  </si>
  <si>
    <t>Fls. 591</t>
  </si>
  <si>
    <t>Fls. 595</t>
  </si>
  <si>
    <t>Fls. 903</t>
  </si>
  <si>
    <t>em fls.571</t>
  </si>
  <si>
    <t>Não houve Perícia da forma designada inicialmente</t>
  </si>
  <si>
    <t>em fls. 143/145</t>
  </si>
  <si>
    <t>em fls.326</t>
  </si>
  <si>
    <t>em fls. 93</t>
  </si>
  <si>
    <t>16/10/2018
05/11/2018</t>
  </si>
  <si>
    <t>Fls. 405</t>
  </si>
  <si>
    <t>Em fls. 373 e 383 (379 e 382)</t>
  </si>
  <si>
    <t>Fls. 3391</t>
  </si>
  <si>
    <t xml:space="preserve"> 15/07/2020</t>
  </si>
  <si>
    <t>em fls. 590</t>
  </si>
  <si>
    <t>em fls. 216/217</t>
  </si>
  <si>
    <t>em fls. 665</t>
  </si>
  <si>
    <t>Em fls. 680</t>
  </si>
  <si>
    <t>Fls. 688</t>
  </si>
  <si>
    <t>13/08/2018
13/11/2018</t>
  </si>
  <si>
    <t>Em fls. 56 e 80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</si>
  <si>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10697923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</si>
  <si>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9911986</t>
    </r>
  </si>
  <si>
    <r>
      <t>em fls. 227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26258762 dos autos digitais)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</si>
  <si>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8905913</t>
    </r>
  </si>
  <si>
    <r>
      <t xml:space="preserve">
Honorários
Depositados
(Fls. ou </t>
    </r>
    <r>
      <rPr>
        <i/>
        <sz val="10"/>
        <rFont val="Arial Narrow"/>
        <family val="2"/>
      </rPr>
      <t>id.</t>
    </r>
    <r>
      <rPr>
        <sz val="10"/>
        <rFont val="Arial Narrow"/>
        <family val="2"/>
      </rPr>
      <t>)</t>
    </r>
  </si>
  <si>
    <t>em fls. 806/807</t>
  </si>
  <si>
    <t>Em fls. 1814</t>
  </si>
  <si>
    <t>em fls. 98/99</t>
  </si>
  <si>
    <t>em fls. 238</t>
  </si>
  <si>
    <t>às fls. 224</t>
  </si>
  <si>
    <t>em fls. 260/261</t>
  </si>
  <si>
    <r>
      <t>em fls. 705/705v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26258762 dos autos digitais)</t>
    </r>
  </si>
  <si>
    <t>06/08/2020
18/09/2020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</si>
  <si>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36801909 e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38942737</t>
    </r>
  </si>
  <si>
    <t>Em fls. 314</t>
  </si>
  <si>
    <t>Em fls. 327/328</t>
  </si>
  <si>
    <t>em fls. 308/309</t>
  </si>
  <si>
    <r>
      <t>em fls. 316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26032968 dos autos digitais)</t>
    </r>
  </si>
  <si>
    <r>
      <t xml:space="preserve">em mesma fls. / mesma </t>
    </r>
    <r>
      <rPr>
        <i/>
        <sz val="10"/>
        <color theme="1"/>
        <rFont val="Arial Narrow"/>
        <family val="2"/>
      </rPr>
      <t>id.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</si>
  <si>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36246428</t>
    </r>
  </si>
  <si>
    <t>em fls. 157/158</t>
  </si>
  <si>
    <t>Em fls. 220</t>
  </si>
  <si>
    <t>Fls. 231</t>
  </si>
  <si>
    <t>em fls. 420</t>
  </si>
  <si>
    <t>em fls. 644/645</t>
  </si>
  <si>
    <t>Em fls. 719</t>
  </si>
  <si>
    <t>Fls. 831/833</t>
  </si>
  <si>
    <t>em fls. 232/235</t>
  </si>
  <si>
    <t>15/02/2018; 22/08/2018
22/07/2018 e 21/09/2018</t>
  </si>
  <si>
    <t>12/09/2019, 11/11/2019,
10/10/2019 e 09/12/2019</t>
  </si>
  <si>
    <t>Em fls. 337, 340, 346 e 351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</si>
  <si>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43727009</t>
    </r>
  </si>
  <si>
    <t>André Luis Machado Lucato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</si>
  <si>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10446615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</si>
  <si>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15337353 e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17947987</t>
    </r>
  </si>
  <si>
    <t>11/02/2019
30/05/2019</t>
  </si>
  <si>
    <t>em fls. 840</t>
  </si>
  <si>
    <t>às fls. 798</t>
  </si>
  <si>
    <t>Valor da Causa</t>
  </si>
  <si>
    <t>Máximo</t>
  </si>
  <si>
    <t>Honorários</t>
  </si>
  <si>
    <t>Classe 1</t>
  </si>
  <si>
    <t>até R$ 5.000,00</t>
  </si>
  <si>
    <t>Classe 2</t>
  </si>
  <si>
    <t>de R$ 5.000,01 a R$ 10.000,00</t>
  </si>
  <si>
    <t>Classe 3</t>
  </si>
  <si>
    <t>de R$ 10.000,01 a R$ 20.000,00</t>
  </si>
  <si>
    <t>Classe 4</t>
  </si>
  <si>
    <t>de R$ 20.000,01 a R$ 50.000,00</t>
  </si>
  <si>
    <t>Classe 5</t>
  </si>
  <si>
    <t>de R$ 50.000,01 a R$ 100.000,00</t>
  </si>
  <si>
    <t>Classe 6</t>
  </si>
  <si>
    <t>de R$ 100.000,01 a R$ 200.000,00</t>
  </si>
  <si>
    <t>Classe 7</t>
  </si>
  <si>
    <t>acima de R$ 200.000,00</t>
  </si>
  <si>
    <t>Em fls. 840</t>
  </si>
  <si>
    <t>em fls. 208</t>
  </si>
  <si>
    <t>Fls. 140</t>
  </si>
  <si>
    <t>em fls. 1466</t>
  </si>
  <si>
    <r>
      <t xml:space="preserve">31/10/2019 </t>
    </r>
    <r>
      <rPr>
        <u/>
        <sz val="10"/>
        <color theme="1"/>
        <rFont val="Arial Narrow"/>
        <family val="2"/>
      </rPr>
      <t>ou</t>
    </r>
    <r>
      <rPr>
        <sz val="10"/>
        <color theme="1"/>
        <rFont val="Arial Narrow"/>
        <family val="2"/>
      </rPr>
      <t xml:space="preserve"> 01/11/2019</t>
    </r>
  </si>
  <si>
    <t>32ª Vara Cível do Foro Central da Comarca da Capital/SP</t>
  </si>
  <si>
    <t>Gabriela Fragoso Calasso Costa</t>
  </si>
  <si>
    <t>Fls. 1260 e 1496</t>
  </si>
  <si>
    <t>15/08/2019
07/10/2020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</si>
  <si>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13802032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</si>
  <si>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10807332</t>
    </r>
  </si>
  <si>
    <t>Diversas datas, a partir de Abril/2019</t>
  </si>
  <si>
    <r>
      <t xml:space="preserve">Diversos </t>
    </r>
    <r>
      <rPr>
        <i/>
        <sz val="10"/>
        <color theme="1"/>
        <rFont val="Arial Narrow"/>
        <family val="2"/>
      </rPr>
      <t>id.</t>
    </r>
  </si>
  <si>
    <t>??</t>
  </si>
  <si>
    <t>? – Foi direcionada a conta da Lucato &amp; Lucato</t>
  </si>
  <si>
    <t>em fls. 47</t>
  </si>
  <si>
    <t>em fls. 211/212</t>
  </si>
  <si>
    <t>em fls. 192</t>
  </si>
  <si>
    <t>em fls. 153 e 154 e versos</t>
  </si>
  <si>
    <t>Fls. 208</t>
  </si>
  <si>
    <t>30/09/2020 — Foi direcionada a conta da Lucato &amp; Lucato</t>
  </si>
  <si>
    <r>
      <t xml:space="preserve">Em </t>
    </r>
    <r>
      <rPr>
        <i/>
        <sz val="10"/>
        <color theme="1"/>
        <rFont val="Arial Narrow"/>
        <family val="2"/>
      </rPr>
      <t xml:space="preserve">id. </t>
    </r>
    <r>
      <rPr>
        <sz val="10"/>
        <color theme="1"/>
        <rFont val="Arial Narrow"/>
        <family val="2"/>
      </rPr>
      <t>39582260</t>
    </r>
  </si>
  <si>
    <t>em fls. 700</t>
  </si>
  <si>
    <t>em fls. 610</t>
  </si>
  <si>
    <t>(a descobrir!)</t>
  </si>
  <si>
    <t>Fls. 355</t>
  </si>
  <si>
    <t>em fls. 139/140</t>
  </si>
  <si>
    <t>em fls. 917</t>
  </si>
  <si>
    <t>em fls. 892/893</t>
  </si>
  <si>
    <t>Fls. ?</t>
  </si>
  <si>
    <t>Fls. 910 e xyx</t>
  </si>
  <si>
    <t>01/06/2018
xx/2019</t>
  </si>
  <si>
    <t>Fls. 127</t>
  </si>
  <si>
    <t>em fl. 45/47</t>
  </si>
  <si>
    <t>Fls. 107</t>
  </si>
  <si>
    <t>Fórum</t>
  </si>
  <si>
    <t>em fls. 448</t>
  </si>
  <si>
    <t>em fls. 2228 e 2235</t>
  </si>
  <si>
    <t>em fls. 2246</t>
  </si>
  <si>
    <t>em fl. 105/106</t>
  </si>
  <si>
    <t>Fls. 170</t>
  </si>
  <si>
    <t>em fl. 939/940</t>
  </si>
  <si>
    <t>Fl. 982</t>
  </si>
  <si>
    <t>Fl. ???</t>
  </si>
  <si>
    <t>em fls. 297/298</t>
  </si>
  <si>
    <t>21/06/2018
10/07/2018</t>
  </si>
  <si>
    <t>em fls. 205/206</t>
  </si>
  <si>
    <t>0565</t>
  </si>
  <si>
    <t>em fls. 81</t>
  </si>
  <si>
    <t>em fl. 284</t>
  </si>
  <si>
    <t>em fl. 1069</t>
  </si>
  <si>
    <t>Fls. 334/335 e 337</t>
  </si>
  <si>
    <t>Diversas datas</t>
  </si>
  <si>
    <t>Fls. 1121, 1125, 1127, 1132, 1135, 1139, 1141 e 1145</t>
  </si>
  <si>
    <t>em fl. 814/815</t>
  </si>
  <si>
    <t>à fl. 624</t>
  </si>
  <si>
    <t>05/02/2018
29/07/2019</t>
  </si>
  <si>
    <t>Fls. 675 (679) e 906 (952)</t>
  </si>
  <si>
    <t>Fls. 4554</t>
  </si>
  <si>
    <t>em fls. 87/88</t>
  </si>
  <si>
    <t>Fls. 769</t>
  </si>
  <si>
    <t>Fls. 3902</t>
  </si>
  <si>
    <t>Fls. 790</t>
  </si>
  <si>
    <t>em fls. 244/245</t>
  </si>
  <si>
    <t>em fls. 74x</t>
  </si>
  <si>
    <t>Fls. 267</t>
  </si>
  <si>
    <t>Fls. 390</t>
  </si>
  <si>
    <t>Fls. 1682, 1685, 1687, 1689, 1691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</si>
  <si>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40843721</t>
    </r>
  </si>
  <si>
    <t>em fl. 400/401</t>
  </si>
  <si>
    <t>em fls. 5549/5551</t>
  </si>
  <si>
    <t>Fls. 116</t>
  </si>
  <si>
    <t>em fl. 228</t>
  </si>
  <si>
    <t>Fls. 284</t>
  </si>
  <si>
    <t>Fls. 674/675</t>
  </si>
  <si>
    <t>em fl. 39/40</t>
  </si>
  <si>
    <t>Fls. 88</t>
  </si>
  <si>
    <t>Fls. 634</t>
  </si>
  <si>
    <t>11/11/2019
12/11/2019</t>
  </si>
  <si>
    <t>Fls. 220 e 222</t>
  </si>
  <si>
    <t>Fls. 241</t>
  </si>
  <si>
    <t>em fl. 119</t>
  </si>
  <si>
    <t>às fls. 110/112</t>
  </si>
  <si>
    <t>Fls. 736/741</t>
  </si>
  <si>
    <t>em fl. 946</t>
  </si>
  <si>
    <t>Fls. 260/261</t>
  </si>
  <si>
    <t>Fls. 245</t>
  </si>
  <si>
    <t>09/10/2019; 14/11/19;
06/12/2019 e 30/01/2020</t>
  </si>
  <si>
    <t>Fls. 273, 279, 282 e 285</t>
  </si>
  <si>
    <t>Fls. 439</t>
  </si>
  <si>
    <t>em fl. 387/390</t>
  </si>
  <si>
    <t>Fls. 459</t>
  </si>
  <si>
    <t>Fls. 481</t>
  </si>
  <si>
    <t>em fl. 130/131</t>
  </si>
  <si>
    <t>em fl. 104/105</t>
  </si>
  <si>
    <t>Fls. 4871</t>
  </si>
  <si>
    <t>Fls. 1689</t>
  </si>
  <si>
    <t>26/11/2019
20/01/2020</t>
  </si>
  <si>
    <t>Fls. 715 e 718</t>
  </si>
  <si>
    <t>em fl. 289/290</t>
  </si>
  <si>
    <t>Fls. 448, 451, 454, 457, 463 (faltam dois pagamentos!)</t>
  </si>
  <si>
    <t>Diversas datas
(faltam dois pagamentos!)</t>
  </si>
  <si>
    <t>Fls. 347, 349, 359, 373, 375 e 376</t>
  </si>
  <si>
    <t>em fl. 66</t>
  </si>
  <si>
    <t>Fls. 201, 204 e 207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</si>
  <si>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41396992</t>
    </r>
  </si>
  <si>
    <t>em fl. 137</t>
  </si>
  <si>
    <t>em fl. 1486/1489 e 1507</t>
  </si>
  <si>
    <t>em fl. 1510</t>
  </si>
  <si>
    <t>Fls. 424</t>
  </si>
  <si>
    <t>17/06/2020, 17/07/2020
e 22/07/2020</t>
  </si>
  <si>
    <t>Fls. 181</t>
  </si>
  <si>
    <t>Fls. 745</t>
  </si>
  <si>
    <t>Fls. 252</t>
  </si>
  <si>
    <t>em fls. 45/46</t>
  </si>
  <si>
    <t>Fls. 281</t>
  </si>
  <si>
    <t>em fls. 520/523</t>
  </si>
  <si>
    <t>às fls. 163</t>
  </si>
  <si>
    <t>Fls. 167</t>
  </si>
  <si>
    <t>Fls. 319</t>
  </si>
  <si>
    <t>Fls. 755/758</t>
  </si>
  <si>
    <t>Fls. 304</t>
  </si>
  <si>
    <t>às fls. 150</t>
  </si>
  <si>
    <t>Fls. 428</t>
  </si>
  <si>
    <t>Fls. 412</t>
  </si>
  <si>
    <t>Fls. 357</t>
  </si>
  <si>
    <t>Fls. 183</t>
  </si>
  <si>
    <t xml:space="preserve"> 06/03/2018</t>
  </si>
  <si>
    <t>Fls. 461</t>
  </si>
  <si>
    <t>Fls. 1818</t>
  </si>
  <si>
    <t>Fls. 509/510</t>
  </si>
  <si>
    <t>em fls. 359</t>
  </si>
  <si>
    <t>Fls. 158/159</t>
  </si>
  <si>
    <t>Fls. 87</t>
  </si>
  <si>
    <t>Fls. 1424</t>
  </si>
  <si>
    <t>Fls. 1436</t>
  </si>
  <si>
    <t>em fls. 373/374</t>
  </si>
  <si>
    <t>Fls. 309, 314 e 325</t>
  </si>
  <si>
    <t>31/01/2020; 03/03/2020 e 08/06/2020</t>
  </si>
  <si>
    <t>Fls. 436 e 450</t>
  </si>
  <si>
    <t>11/02/2020
15/04/2020</t>
  </si>
  <si>
    <t>14/02/2020
04/03/2020</t>
  </si>
  <si>
    <t>Fls. 711 e 721</t>
  </si>
  <si>
    <t>Fls. 811</t>
  </si>
  <si>
    <t>Fls. 80</t>
  </si>
  <si>
    <t>em fls. 9</t>
  </si>
  <si>
    <t xml:space="preserve">em mesma fls </t>
  </si>
  <si>
    <t>em fls. 271</t>
  </si>
  <si>
    <t>em fls. 46</t>
  </si>
  <si>
    <t>em fls. 31</t>
  </si>
  <si>
    <t>em fls. 155/156</t>
  </si>
  <si>
    <t>Fls. 310</t>
  </si>
  <si>
    <t>em fls. 1298</t>
  </si>
  <si>
    <t>em fls. 155/158</t>
  </si>
  <si>
    <t>nas fls. 161/162</t>
  </si>
  <si>
    <t>nas fls. 118/119</t>
  </si>
  <si>
    <t>em fls. 2804</t>
  </si>
  <si>
    <t>em fls. 2022</t>
  </si>
  <si>
    <r>
      <t>em fls. 241 dos autos físicos (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43081232 dos autos digitais)</t>
    </r>
  </si>
  <si>
    <t>Fase: TSE</t>
  </si>
  <si>
    <t>Fl. 93</t>
  </si>
  <si>
    <t>02/03/2020
04/03/2020</t>
  </si>
  <si>
    <t>Fl. 192 e 197</t>
  </si>
  <si>
    <t>Fls. 249</t>
  </si>
  <si>
    <t>Fls. 386</t>
  </si>
  <si>
    <t>nas fls. 207/208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</si>
  <si>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37755151</t>
    </r>
  </si>
  <si>
    <t>em fls. 780/781</t>
  </si>
  <si>
    <t>Fls. 1375</t>
  </si>
  <si>
    <t>Fls. 335</t>
  </si>
  <si>
    <t>Fls. 236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</si>
  <si>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37856328 e 39322172</t>
    </r>
  </si>
  <si>
    <t>28/08/2020
28/09/2020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</si>
  <si>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40041242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</si>
  <si>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40450609</t>
    </r>
  </si>
  <si>
    <t>Fls. 140 e 143</t>
  </si>
  <si>
    <t>20/05/2020
09/06/2020</t>
  </si>
  <si>
    <t>Fls. 988</t>
  </si>
  <si>
    <t>Fls. 997</t>
  </si>
  <si>
    <t>em fls. 345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</si>
  <si>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43727011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</si>
  <si>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29582167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</si>
  <si>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38769601</t>
    </r>
  </si>
  <si>
    <t>17/11/2020
?? — falta depósito 2ª parcela</t>
  </si>
  <si>
    <t>Fls. 384 e ??</t>
  </si>
  <si>
    <t>em fl. 595/596</t>
  </si>
  <si>
    <t>Fls. 648</t>
  </si>
  <si>
    <t>O levantamento foi realizado na PF do Milton</t>
  </si>
  <si>
    <t>Fls. 830</t>
  </si>
  <si>
    <t>Fls. 155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</si>
  <si>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40610558</t>
    </r>
  </si>
  <si>
    <t>Fls. 244</t>
  </si>
  <si>
    <t>Voith Paper Máquinas e Equipamentos Ltda.</t>
  </si>
  <si>
    <t>Fls. 379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</si>
  <si>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41515820</t>
    </r>
  </si>
  <si>
    <t xml:space="preserve">Paulo Roberto Santos de Medeiros </t>
  </si>
  <si>
    <t>Fls. 415</t>
  </si>
  <si>
    <t>Novartis Biociências S.A.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</si>
  <si>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39487944</t>
    </r>
  </si>
  <si>
    <t>TRIB_F_IRPJ / Preço de Transferência</t>
  </si>
  <si>
    <t>0013797-45.2019.8.26.0562</t>
  </si>
  <si>
    <t>LF 001</t>
  </si>
  <si>
    <t>LF 002</t>
  </si>
  <si>
    <t>LF 003</t>
  </si>
  <si>
    <t>LF 004</t>
  </si>
  <si>
    <t>LF 005</t>
  </si>
  <si>
    <t>LF 006</t>
  </si>
  <si>
    <t>LF 007</t>
  </si>
  <si>
    <t>LF 008</t>
  </si>
  <si>
    <t>LF 009</t>
  </si>
  <si>
    <t>LF 010</t>
  </si>
  <si>
    <t>LF 011</t>
  </si>
  <si>
    <t>LF 012</t>
  </si>
  <si>
    <t>LF 013</t>
  </si>
  <si>
    <t>LF 014</t>
  </si>
  <si>
    <t>LF 015</t>
  </si>
  <si>
    <t>LF 016</t>
  </si>
  <si>
    <t>LF 017</t>
  </si>
  <si>
    <t>LF 018</t>
  </si>
  <si>
    <t>LF 019</t>
  </si>
  <si>
    <t>LF 020</t>
  </si>
  <si>
    <t>LF 021</t>
  </si>
  <si>
    <t>LF 022</t>
  </si>
  <si>
    <t>LF 023</t>
  </si>
  <si>
    <t>LF 024</t>
  </si>
  <si>
    <t>LF 025</t>
  </si>
  <si>
    <t>LF 026</t>
  </si>
  <si>
    <t>LF 027</t>
  </si>
  <si>
    <t>LF 028</t>
  </si>
  <si>
    <t>LF 029</t>
  </si>
  <si>
    <t>LF 030</t>
  </si>
  <si>
    <t>LF 031</t>
  </si>
  <si>
    <t>LF 032</t>
  </si>
  <si>
    <t>LF 033</t>
  </si>
  <si>
    <t>LF 034</t>
  </si>
  <si>
    <t>LF 035</t>
  </si>
  <si>
    <t>LF 036</t>
  </si>
  <si>
    <t>LF 037</t>
  </si>
  <si>
    <t>LF 038</t>
  </si>
  <si>
    <t>LF 039</t>
  </si>
  <si>
    <t>LF 040</t>
  </si>
  <si>
    <t>LF 041</t>
  </si>
  <si>
    <t>LF 042</t>
  </si>
  <si>
    <t>LF 043</t>
  </si>
  <si>
    <t>LF 044</t>
  </si>
  <si>
    <t>LF 045</t>
  </si>
  <si>
    <t>LF 046</t>
  </si>
  <si>
    <t>LF 047</t>
  </si>
  <si>
    <t>LF 048</t>
  </si>
  <si>
    <t>LF 049</t>
  </si>
  <si>
    <t>LF 050</t>
  </si>
  <si>
    <t>LF 051</t>
  </si>
  <si>
    <t>LF 052</t>
  </si>
  <si>
    <t>LF 053</t>
  </si>
  <si>
    <t>LF 054</t>
  </si>
  <si>
    <t>LF 055</t>
  </si>
  <si>
    <t>LF 056</t>
  </si>
  <si>
    <t>LF 057</t>
  </si>
  <si>
    <t>LF 058</t>
  </si>
  <si>
    <t>LF 059</t>
  </si>
  <si>
    <t>LF 060</t>
  </si>
  <si>
    <t>LF 061</t>
  </si>
  <si>
    <t>LF 062</t>
  </si>
  <si>
    <t>LF 063</t>
  </si>
  <si>
    <t>LF 064</t>
  </si>
  <si>
    <t>LF 065</t>
  </si>
  <si>
    <t>LF 066</t>
  </si>
  <si>
    <t>LF 067</t>
  </si>
  <si>
    <t>LF 068</t>
  </si>
  <si>
    <t>LF 069</t>
  </si>
  <si>
    <t>LF 070</t>
  </si>
  <si>
    <t>LF 071</t>
  </si>
  <si>
    <t>LF 072</t>
  </si>
  <si>
    <t>LF 073</t>
  </si>
  <si>
    <t>LF 074</t>
  </si>
  <si>
    <t>LF 075</t>
  </si>
  <si>
    <t>LF 076</t>
  </si>
  <si>
    <t>LF 077</t>
  </si>
  <si>
    <t>LF 078</t>
  </si>
  <si>
    <t>LF 079</t>
  </si>
  <si>
    <t>LF 080</t>
  </si>
  <si>
    <t>LF 081</t>
  </si>
  <si>
    <t>LF 082</t>
  </si>
  <si>
    <t>LF 083</t>
  </si>
  <si>
    <t>LF 084</t>
  </si>
  <si>
    <t>LF 085</t>
  </si>
  <si>
    <t>LF 086</t>
  </si>
  <si>
    <t>LF 087</t>
  </si>
  <si>
    <t>LF 088</t>
  </si>
  <si>
    <t>LF 089</t>
  </si>
  <si>
    <t>LF 090</t>
  </si>
  <si>
    <t>LF 091</t>
  </si>
  <si>
    <t>LF 092</t>
  </si>
  <si>
    <t>LF 093</t>
  </si>
  <si>
    <t>LF 094</t>
  </si>
  <si>
    <t>LF 095</t>
  </si>
  <si>
    <t>LF 096</t>
  </si>
  <si>
    <t>LF 097</t>
  </si>
  <si>
    <t>LF 098</t>
  </si>
  <si>
    <t>LF 099</t>
  </si>
  <si>
    <t>LF 100</t>
  </si>
  <si>
    <t>LF 101</t>
  </si>
  <si>
    <t>LF 102</t>
  </si>
  <si>
    <t>LF 103</t>
  </si>
  <si>
    <t>LF 104</t>
  </si>
  <si>
    <t>LF 105</t>
  </si>
  <si>
    <t>LF 106</t>
  </si>
  <si>
    <t>LF 107</t>
  </si>
  <si>
    <t>LF 108</t>
  </si>
  <si>
    <t>LF 109</t>
  </si>
  <si>
    <t>LF 110</t>
  </si>
  <si>
    <t>LF 111</t>
  </si>
  <si>
    <t>LF 112</t>
  </si>
  <si>
    <t>LF 113</t>
  </si>
  <si>
    <t>LF 114</t>
  </si>
  <si>
    <t>LF 115</t>
  </si>
  <si>
    <t>LF 116</t>
  </si>
  <si>
    <t>LF 117</t>
  </si>
  <si>
    <t>LF 118</t>
  </si>
  <si>
    <t>LF 119</t>
  </si>
  <si>
    <t>LF 120</t>
  </si>
  <si>
    <t>LF 121</t>
  </si>
  <si>
    <t>LF 122</t>
  </si>
  <si>
    <t>LF 123</t>
  </si>
  <si>
    <t>LF 124</t>
  </si>
  <si>
    <t>LF 125</t>
  </si>
  <si>
    <t>LF 126</t>
  </si>
  <si>
    <t>LF 127</t>
  </si>
  <si>
    <t>LF 128</t>
  </si>
  <si>
    <t>LF 129</t>
  </si>
  <si>
    <t>LF 130</t>
  </si>
  <si>
    <t>LF 131</t>
  </si>
  <si>
    <t>LF 132</t>
  </si>
  <si>
    <t>LF 133</t>
  </si>
  <si>
    <t>LF 134</t>
  </si>
  <si>
    <t>LF 135</t>
  </si>
  <si>
    <t>LF 136</t>
  </si>
  <si>
    <t>LF 137</t>
  </si>
  <si>
    <t>LF 138</t>
  </si>
  <si>
    <t>LF 139</t>
  </si>
  <si>
    <t>LF 140</t>
  </si>
  <si>
    <t>LF 141</t>
  </si>
  <si>
    <t>LF 142</t>
  </si>
  <si>
    <t>LF 143</t>
  </si>
  <si>
    <t>LF 144</t>
  </si>
  <si>
    <t>LF 145</t>
  </si>
  <si>
    <t>LF 146</t>
  </si>
  <si>
    <t>LF 147</t>
  </si>
  <si>
    <t>LF 148</t>
  </si>
  <si>
    <t>LF 149</t>
  </si>
  <si>
    <t>LF 150</t>
  </si>
  <si>
    <t>LF 151</t>
  </si>
  <si>
    <t>LF 152</t>
  </si>
  <si>
    <t>LF 153</t>
  </si>
  <si>
    <t>LF 154</t>
  </si>
  <si>
    <t>LF 155</t>
  </si>
  <si>
    <t>LF 156</t>
  </si>
  <si>
    <t>LF 157</t>
  </si>
  <si>
    <t>LF 158</t>
  </si>
  <si>
    <t>LF 159</t>
  </si>
  <si>
    <t>LF 160</t>
  </si>
  <si>
    <t>LF 162</t>
  </si>
  <si>
    <t>LF 163</t>
  </si>
  <si>
    <t>LF 164</t>
  </si>
  <si>
    <t>LF 165</t>
  </si>
  <si>
    <t>LF 166</t>
  </si>
  <si>
    <t>LF 167</t>
  </si>
  <si>
    <t>LF 168</t>
  </si>
  <si>
    <t>LF 169</t>
  </si>
  <si>
    <t>LF 170</t>
  </si>
  <si>
    <t>LF 171</t>
  </si>
  <si>
    <t>LF 172</t>
  </si>
  <si>
    <t>LF 173</t>
  </si>
  <si>
    <t>LF 174</t>
  </si>
  <si>
    <t>LF 175</t>
  </si>
  <si>
    <t>LF 176</t>
  </si>
  <si>
    <t>LF 177</t>
  </si>
  <si>
    <t>LF 178</t>
  </si>
  <si>
    <t>LF 179</t>
  </si>
  <si>
    <t>LF 180</t>
  </si>
  <si>
    <t>LF 181</t>
  </si>
  <si>
    <t>LF 182</t>
  </si>
  <si>
    <t>LF 183</t>
  </si>
  <si>
    <t>LF 184</t>
  </si>
  <si>
    <t>LF 185</t>
  </si>
  <si>
    <t>LF 186</t>
  </si>
  <si>
    <t>LF 187</t>
  </si>
  <si>
    <t>LF 188</t>
  </si>
  <si>
    <t>LF 189</t>
  </si>
  <si>
    <t>LF 190</t>
  </si>
  <si>
    <t>LF 191</t>
  </si>
  <si>
    <t>LF 192</t>
  </si>
  <si>
    <t>LF 193</t>
  </si>
  <si>
    <t>LF 194</t>
  </si>
  <si>
    <t>LF 195</t>
  </si>
  <si>
    <t>LF 196</t>
  </si>
  <si>
    <t>LF 197</t>
  </si>
  <si>
    <t>LF 198</t>
  </si>
  <si>
    <t>LF 199</t>
  </si>
  <si>
    <t>LF 200</t>
  </si>
  <si>
    <t>LF 201</t>
  </si>
  <si>
    <t>LF 202</t>
  </si>
  <si>
    <t>LF 203</t>
  </si>
  <si>
    <t>LF 204</t>
  </si>
  <si>
    <t>LF 205</t>
  </si>
  <si>
    <t>LF 206</t>
  </si>
  <si>
    <t>LF 207</t>
  </si>
  <si>
    <t>LF 208</t>
  </si>
  <si>
    <t>LF 209</t>
  </si>
  <si>
    <t>LF 210</t>
  </si>
  <si>
    <t>LF 211</t>
  </si>
  <si>
    <t>LF 212</t>
  </si>
  <si>
    <t>LF 213</t>
  </si>
  <si>
    <t>LF 214</t>
  </si>
  <si>
    <t>LF 215</t>
  </si>
  <si>
    <t>LF 216</t>
  </si>
  <si>
    <t>LF 217</t>
  </si>
  <si>
    <t>LF 218</t>
  </si>
  <si>
    <t>LF 219</t>
  </si>
  <si>
    <t>LF 220</t>
  </si>
  <si>
    <t>LF 221</t>
  </si>
  <si>
    <t>LF 222</t>
  </si>
  <si>
    <t>LF 223</t>
  </si>
  <si>
    <t>LF 224</t>
  </si>
  <si>
    <t>LF 225</t>
  </si>
  <si>
    <t>LF 226</t>
  </si>
  <si>
    <t>LF 227</t>
  </si>
  <si>
    <t>LF 228</t>
  </si>
  <si>
    <t>LF 229</t>
  </si>
  <si>
    <t>LF 230</t>
  </si>
  <si>
    <t>LF 231</t>
  </si>
  <si>
    <t>LF 232</t>
  </si>
  <si>
    <t>LF 233</t>
  </si>
  <si>
    <t>LF 234</t>
  </si>
  <si>
    <t>LF 235</t>
  </si>
  <si>
    <t>LF 236</t>
  </si>
  <si>
    <t>LF 237</t>
  </si>
  <si>
    <t>LF 238</t>
  </si>
  <si>
    <t>LF 239</t>
  </si>
  <si>
    <t>LF 240</t>
  </si>
  <si>
    <t>LF 241</t>
  </si>
  <si>
    <t>LF 242</t>
  </si>
  <si>
    <t>LF 243</t>
  </si>
  <si>
    <t>LF 244</t>
  </si>
  <si>
    <t>LF 245</t>
  </si>
  <si>
    <t>LF 246</t>
  </si>
  <si>
    <t>LF 247</t>
  </si>
  <si>
    <t>LF 248</t>
  </si>
  <si>
    <t>LF 249</t>
  </si>
  <si>
    <t>LF 250</t>
  </si>
  <si>
    <t>LF 251</t>
  </si>
  <si>
    <t>LF 252</t>
  </si>
  <si>
    <t>LF 253</t>
  </si>
  <si>
    <t>LF 254</t>
  </si>
  <si>
    <t>LF 255</t>
  </si>
  <si>
    <t>LF 256</t>
  </si>
  <si>
    <t>LF 257</t>
  </si>
  <si>
    <t>LF 258</t>
  </si>
  <si>
    <t>LF 259</t>
  </si>
  <si>
    <t>LF 260</t>
  </si>
  <si>
    <t>LF 261</t>
  </si>
  <si>
    <t>LF 263</t>
  </si>
  <si>
    <t>LF 265</t>
  </si>
  <si>
    <t>LF 266</t>
  </si>
  <si>
    <t>LF 267</t>
  </si>
  <si>
    <t>LF 268</t>
  </si>
  <si>
    <t>LF 269</t>
  </si>
  <si>
    <t>LF 270</t>
  </si>
  <si>
    <t>LF 271</t>
  </si>
  <si>
    <t>LF 272</t>
  </si>
  <si>
    <t>LF 273</t>
  </si>
  <si>
    <t>LF 274</t>
  </si>
  <si>
    <t>LF 275</t>
  </si>
  <si>
    <t>LF 276</t>
  </si>
  <si>
    <t>LF 277</t>
  </si>
  <si>
    <t>LF 278</t>
  </si>
  <si>
    <t>LF 279</t>
  </si>
  <si>
    <t>LF 280</t>
  </si>
  <si>
    <t>LF 281</t>
  </si>
  <si>
    <t>LF 282</t>
  </si>
  <si>
    <t>LF 283</t>
  </si>
  <si>
    <t>LF 284</t>
  </si>
  <si>
    <t>LF 285</t>
  </si>
  <si>
    <t>LF 286</t>
  </si>
  <si>
    <t>LF 287</t>
  </si>
  <si>
    <t>LF 288</t>
  </si>
  <si>
    <t>LF 289</t>
  </si>
  <si>
    <t>LF 290</t>
  </si>
  <si>
    <t>LF 291</t>
  </si>
  <si>
    <t>LF 292</t>
  </si>
  <si>
    <t>LF 293</t>
  </si>
  <si>
    <t>LF 294</t>
  </si>
  <si>
    <t>LF 295</t>
  </si>
  <si>
    <t>LF 296</t>
  </si>
  <si>
    <t>LF 297</t>
  </si>
  <si>
    <t>LF 298</t>
  </si>
  <si>
    <t>LF 299</t>
  </si>
  <si>
    <t>LF 300</t>
  </si>
  <si>
    <t>LF 301</t>
  </si>
  <si>
    <t>LF 302</t>
  </si>
  <si>
    <t>LF 303</t>
  </si>
  <si>
    <t>LF 304</t>
  </si>
  <si>
    <t>LF 305</t>
  </si>
  <si>
    <t>LF 306</t>
  </si>
  <si>
    <t>LF 307</t>
  </si>
  <si>
    <t>LF 308</t>
  </si>
  <si>
    <t>LF 309</t>
  </si>
  <si>
    <t>LF 310</t>
  </si>
  <si>
    <t>LF 311</t>
  </si>
  <si>
    <t>LF 312</t>
  </si>
  <si>
    <t>LF 313</t>
  </si>
  <si>
    <t>LF 314</t>
  </si>
  <si>
    <t>LF 315</t>
  </si>
  <si>
    <t>LF 316</t>
  </si>
  <si>
    <t>LF 317</t>
  </si>
  <si>
    <t>LF 318</t>
  </si>
  <si>
    <t>LF 319</t>
  </si>
  <si>
    <t>LF 320</t>
  </si>
  <si>
    <t>LF 321</t>
  </si>
  <si>
    <t>LF 322</t>
  </si>
  <si>
    <t>LF 323</t>
  </si>
  <si>
    <t>LF 324</t>
  </si>
  <si>
    <t>LF 325</t>
  </si>
  <si>
    <t>LF 326</t>
  </si>
  <si>
    <t>LF 327</t>
  </si>
  <si>
    <t>LF 328</t>
  </si>
  <si>
    <t>LF 329</t>
  </si>
  <si>
    <t>LF 330</t>
  </si>
  <si>
    <t>LF 331</t>
  </si>
  <si>
    <t>LF 332</t>
  </si>
  <si>
    <t>LF 333</t>
  </si>
  <si>
    <t>LF 334</t>
  </si>
  <si>
    <t>LF 335</t>
  </si>
  <si>
    <t>LF 336</t>
  </si>
  <si>
    <t>LF 337</t>
  </si>
  <si>
    <t>LF 338</t>
  </si>
  <si>
    <t>LF 339</t>
  </si>
  <si>
    <t>LF 340</t>
  </si>
  <si>
    <t>LF 341</t>
  </si>
  <si>
    <t>LF 342</t>
  </si>
  <si>
    <t>LF 343</t>
  </si>
  <si>
    <t>LF 344</t>
  </si>
  <si>
    <t>LF 345</t>
  </si>
  <si>
    <t>LF 346</t>
  </si>
  <si>
    <t>LF 347</t>
  </si>
  <si>
    <t>LF 348</t>
  </si>
  <si>
    <t>LF 349</t>
  </si>
  <si>
    <t>LF 350</t>
  </si>
  <si>
    <t>LF 351</t>
  </si>
  <si>
    <t>LF 352</t>
  </si>
  <si>
    <t>LF 353</t>
  </si>
  <si>
    <t>LF 354</t>
  </si>
  <si>
    <t>LF 355</t>
  </si>
  <si>
    <t>LF 356</t>
  </si>
  <si>
    <t>LF 357</t>
  </si>
  <si>
    <t>LF 358</t>
  </si>
  <si>
    <t>LF 359</t>
  </si>
  <si>
    <t>LF 360</t>
  </si>
  <si>
    <t>LF 361</t>
  </si>
  <si>
    <t>LF 362</t>
  </si>
  <si>
    <t>LF 363</t>
  </si>
  <si>
    <t>LF 364</t>
  </si>
  <si>
    <t>LF 365</t>
  </si>
  <si>
    <t>LF 366</t>
  </si>
  <si>
    <t>LF 367</t>
  </si>
  <si>
    <t>LF 368</t>
  </si>
  <si>
    <t>LF 369</t>
  </si>
  <si>
    <t>LF 370</t>
  </si>
  <si>
    <t>LF 371</t>
  </si>
  <si>
    <t>LF 372</t>
  </si>
  <si>
    <t>LF 373</t>
  </si>
  <si>
    <t>LF 374</t>
  </si>
  <si>
    <t>LF 375</t>
  </si>
  <si>
    <t>LF 376</t>
  </si>
  <si>
    <t>LF 377</t>
  </si>
  <si>
    <t>LF 378</t>
  </si>
  <si>
    <t>LF 379</t>
  </si>
  <si>
    <t>LF 380</t>
  </si>
  <si>
    <t>LF 381</t>
  </si>
  <si>
    <t>LF 382</t>
  </si>
  <si>
    <t>LF 383</t>
  </si>
  <si>
    <t>LF 384</t>
  </si>
  <si>
    <t>LF 385</t>
  </si>
  <si>
    <t>LF 386</t>
  </si>
  <si>
    <t>LF 387</t>
  </si>
  <si>
    <t>LF 388</t>
  </si>
  <si>
    <t>LF 389</t>
  </si>
  <si>
    <t>LF 390</t>
  </si>
  <si>
    <t>LF 391</t>
  </si>
  <si>
    <t>LF 392</t>
  </si>
  <si>
    <t>LF 393</t>
  </si>
  <si>
    <t>LF 394</t>
  </si>
  <si>
    <t>LF 395</t>
  </si>
  <si>
    <t>LF 396</t>
  </si>
  <si>
    <t>LF 397</t>
  </si>
  <si>
    <t>LF 398</t>
  </si>
  <si>
    <t>LF 399</t>
  </si>
  <si>
    <t>LF 400</t>
  </si>
  <si>
    <t>LF 401</t>
  </si>
  <si>
    <t>LF 402</t>
  </si>
  <si>
    <t>LF 403</t>
  </si>
  <si>
    <t>LF 404</t>
  </si>
  <si>
    <t>LF 405</t>
  </si>
  <si>
    <t>LF 406</t>
  </si>
  <si>
    <t>LF 407</t>
  </si>
  <si>
    <t>LF 408</t>
  </si>
  <si>
    <t>LF 409</t>
  </si>
  <si>
    <t>LF 410</t>
  </si>
  <si>
    <t>LF 411</t>
  </si>
  <si>
    <t>LF 412</t>
  </si>
  <si>
    <t>LF 413</t>
  </si>
  <si>
    <t>LF 414</t>
  </si>
  <si>
    <t>LF 415</t>
  </si>
  <si>
    <t>LF 416</t>
  </si>
  <si>
    <t>LF 417</t>
  </si>
  <si>
    <t>LF 418</t>
  </si>
  <si>
    <t>LF 419</t>
  </si>
  <si>
    <t>LF 420</t>
  </si>
  <si>
    <t>LF 421</t>
  </si>
  <si>
    <t>LF 422</t>
  </si>
  <si>
    <t>LF 423</t>
  </si>
  <si>
    <t>LF 424</t>
  </si>
  <si>
    <t>LF 425</t>
  </si>
  <si>
    <t>LF 426</t>
  </si>
  <si>
    <t>LF 427</t>
  </si>
  <si>
    <t>LF 428</t>
  </si>
  <si>
    <t>LF 429</t>
  </si>
  <si>
    <t>LF 430</t>
  </si>
  <si>
    <t>LF 431</t>
  </si>
  <si>
    <t>LF 432</t>
  </si>
  <si>
    <t>LF 433</t>
  </si>
  <si>
    <t>LF 434</t>
  </si>
  <si>
    <t>LF 435</t>
  </si>
  <si>
    <t>LF 436</t>
  </si>
  <si>
    <t>LF 437</t>
  </si>
  <si>
    <t>LF 438</t>
  </si>
  <si>
    <t>LF 439</t>
  </si>
  <si>
    <t>LF 440</t>
  </si>
  <si>
    <t>LF 441</t>
  </si>
  <si>
    <t>LF 442</t>
  </si>
  <si>
    <t>LF 443</t>
  </si>
  <si>
    <t>LF 444</t>
  </si>
  <si>
    <t>LF 445</t>
  </si>
  <si>
    <t>LF 446</t>
  </si>
  <si>
    <t>LF 447</t>
  </si>
  <si>
    <t>LF 448</t>
  </si>
  <si>
    <t>LF 449</t>
  </si>
  <si>
    <t>LF 450</t>
  </si>
  <si>
    <t>LF 451</t>
  </si>
  <si>
    <t>LF 452</t>
  </si>
  <si>
    <t>LF 453</t>
  </si>
  <si>
    <t>LF 454</t>
  </si>
  <si>
    <t>LF 455</t>
  </si>
  <si>
    <t>LF 456</t>
  </si>
  <si>
    <t>LF 457</t>
  </si>
  <si>
    <t>LF 458</t>
  </si>
  <si>
    <t>LF 459</t>
  </si>
  <si>
    <t>LF 460</t>
  </si>
  <si>
    <t>LF 461</t>
  </si>
  <si>
    <t>LF 462</t>
  </si>
  <si>
    <t>LF 463</t>
  </si>
  <si>
    <t>LF 464</t>
  </si>
  <si>
    <t>LF 465</t>
  </si>
  <si>
    <t>LF 466</t>
  </si>
  <si>
    <t>LF 467</t>
  </si>
  <si>
    <t>LF 468</t>
  </si>
  <si>
    <t>LF 469</t>
  </si>
  <si>
    <t>LF 470</t>
  </si>
  <si>
    <t>LF 471</t>
  </si>
  <si>
    <t>LF 472</t>
  </si>
  <si>
    <t>LF 473</t>
  </si>
  <si>
    <t>LF 474</t>
  </si>
  <si>
    <t>LF 475</t>
  </si>
  <si>
    <t>LF 476</t>
  </si>
  <si>
    <t>LF 477</t>
  </si>
  <si>
    <t>LF 478</t>
  </si>
  <si>
    <t>LF 479</t>
  </si>
  <si>
    <t>LF 480</t>
  </si>
  <si>
    <t>LF 481</t>
  </si>
  <si>
    <t>LF 482</t>
  </si>
  <si>
    <t>LF 483</t>
  </si>
  <si>
    <t>LF 484</t>
  </si>
  <si>
    <t>LF 485</t>
  </si>
  <si>
    <t>LF 486</t>
  </si>
  <si>
    <t>LF 487</t>
  </si>
  <si>
    <t>LF 488</t>
  </si>
  <si>
    <t>LF 489</t>
  </si>
  <si>
    <t>LF 490</t>
  </si>
  <si>
    <t>LF 491</t>
  </si>
  <si>
    <t>LF 492</t>
  </si>
  <si>
    <t>LF 493</t>
  </si>
  <si>
    <t>LF 494</t>
  </si>
  <si>
    <t>LF 495</t>
  </si>
  <si>
    <t>LF 496</t>
  </si>
  <si>
    <t>LF 497</t>
  </si>
  <si>
    <t>LF 498</t>
  </si>
  <si>
    <t>LF 499</t>
  </si>
  <si>
    <t>Prefeitura Municipal de Santos</t>
  </si>
  <si>
    <t>Índice da URV Lei 8.880/1994</t>
  </si>
  <si>
    <t>em fls. 191</t>
  </si>
  <si>
    <t>em fls. 172/173</t>
  </si>
  <si>
    <t>Catarina Batista dos Santos</t>
  </si>
  <si>
    <t>às fls. 602</t>
  </si>
  <si>
    <t>às fls. 124</t>
  </si>
  <si>
    <t>TRIB_M_URV</t>
  </si>
  <si>
    <r>
      <t xml:space="preserve">Em </t>
    </r>
    <r>
      <rPr>
        <i/>
        <sz val="10"/>
        <color theme="1"/>
        <rFont val="Arial Narrow"/>
        <family val="2"/>
      </rPr>
      <t xml:space="preserve">id </t>
    </r>
    <r>
      <rPr>
        <sz val="10"/>
        <color theme="1"/>
        <rFont val="Arial Narrow"/>
        <family val="2"/>
      </rPr>
      <t>44110982</t>
    </r>
  </si>
  <si>
    <r>
      <t xml:space="preserve">Em </t>
    </r>
    <r>
      <rPr>
        <i/>
        <sz val="10"/>
        <color theme="1"/>
        <rFont val="Arial Narrow"/>
        <family val="2"/>
      </rPr>
      <t xml:space="preserve">id </t>
    </r>
    <r>
      <rPr>
        <sz val="10"/>
        <color theme="1"/>
        <rFont val="Arial Narrow"/>
        <family val="2"/>
      </rPr>
      <t>44110987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</si>
  <si>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44070245</t>
    </r>
  </si>
  <si>
    <t>1012919-43.2013.8.26.0068/01</t>
  </si>
  <si>
    <t>Hybrids Estratégia de Negócios Ltda. – Me e Nelma Cristina Zero</t>
  </si>
  <si>
    <t>5006901-09.2020.4.03.6100</t>
  </si>
  <si>
    <t>Atacadão S.A.</t>
  </si>
  <si>
    <t>às fls. 218/219</t>
  </si>
  <si>
    <t>1010108-83.2020.8.26.0224</t>
  </si>
  <si>
    <t xml:space="preserve">Requerida </t>
  </si>
  <si>
    <t>26.815.377.20</t>
  </si>
  <si>
    <r>
      <t>em i</t>
    </r>
    <r>
      <rPr>
        <i/>
        <sz val="10"/>
        <color theme="1"/>
        <rFont val="Arial Narrow"/>
        <family val="2"/>
      </rPr>
      <t>d</t>
    </r>
    <r>
      <rPr>
        <sz val="10"/>
        <color theme="1"/>
        <rFont val="Arial Narrow"/>
        <family val="2"/>
      </rPr>
      <t xml:space="preserve"> 40329095</t>
    </r>
  </si>
  <si>
    <t>Paulo Cezar Duran</t>
  </si>
  <si>
    <t>Nathalia Aguiar Magalhães</t>
  </si>
  <si>
    <t>Hospital e Maternidade Presidente</t>
  </si>
  <si>
    <t>Claudinei Candido Faria e CC Faria Gráfica - ME</t>
  </si>
  <si>
    <t>0008</t>
  </si>
  <si>
    <t>Espólio de Maria Edwirgens Pereira Ferreira representado por José Ferreira Primo e Adriana Ferreira (espólio)</t>
  </si>
  <si>
    <t>Compensação, Incentivos Fiscais, Processo Administrativo, Fiscal, COFINS/PIS</t>
  </si>
  <si>
    <t>em fls. 365</t>
  </si>
  <si>
    <t>em fls. 254/255</t>
  </si>
  <si>
    <t>Fls. 1153</t>
  </si>
  <si>
    <t>IRPF/Imposto de Renda de Pessoa Física (5917)</t>
  </si>
  <si>
    <t>Eko 10 Empreendimentos Imobiliários SPE Ltda. e outros</t>
  </si>
  <si>
    <t>Espólio de Ayrthon Ortiz Lopes e outros</t>
  </si>
  <si>
    <t>1005777-38.2017.8.26.0006</t>
  </si>
  <si>
    <t>Eduardo Mota da Silva</t>
  </si>
  <si>
    <t>Atua Ametista Empreendimentos Imobiliários Ltda</t>
  </si>
  <si>
    <t>às fls. 1250</t>
  </si>
  <si>
    <t>em fls. 1253</t>
  </si>
  <si>
    <t>Elias Vicente da Silva</t>
  </si>
  <si>
    <t>em fls. 390</t>
  </si>
  <si>
    <t>às fls. 388</t>
  </si>
  <si>
    <t>PIS</t>
  </si>
  <si>
    <t>0007027-29.2019.4.03.6182</t>
  </si>
  <si>
    <t>Numeral 80 Participações S/A</t>
  </si>
  <si>
    <t>Banco Société Générale Brasil S.A.</t>
  </si>
  <si>
    <t>0050130-33.2012.4.03.6182</t>
  </si>
  <si>
    <t>0004714-02.2020.8.26.0002</t>
  </si>
  <si>
    <t>Unicoopers – Cooperativa Unificada de Transporte Coletivo Urbano de Passageiros de São Paulo</t>
  </si>
  <si>
    <t>1022935-29.2020.8.26.0224</t>
  </si>
  <si>
    <t>Instrução de Rescisória</t>
  </si>
  <si>
    <t>Provas em geral</t>
  </si>
  <si>
    <t>em fls. 771/772</t>
  </si>
  <si>
    <t>0010890-81.2017.8.26.0590</t>
  </si>
  <si>
    <t>Estacionamento Estabem</t>
  </si>
  <si>
    <t>em fls. 135</t>
  </si>
  <si>
    <t>às fls. 134</t>
  </si>
  <si>
    <t>4ª Vara Cível da Comarca de São Vicente/SP</t>
  </si>
  <si>
    <t>Fernando Eduardi Diegues Diniz</t>
  </si>
  <si>
    <t>0004063-63.2019.4.03.6182</t>
  </si>
  <si>
    <t>IRPJ / Imposto de Renda de Pessoa Jurídica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</si>
  <si>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46092663</t>
    </r>
  </si>
  <si>
    <t>1029121-73.2017.8.26.0224</t>
  </si>
  <si>
    <t>Marta de Oliveira Santana</t>
  </si>
  <si>
    <t>Consignação em Pagamento</t>
  </si>
  <si>
    <t xml:space="preserve"> Digital </t>
  </si>
  <si>
    <t>1034282-87.2020.8.26.0053</t>
  </si>
  <si>
    <t>Domicili Indústria e Comércio de Alimentos Ltda.</t>
  </si>
  <si>
    <t>30/11/2020
Depósito da 2ª parcela ocorrerá na ocasião do protocolo do laudo</t>
  </si>
  <si>
    <t>a fls. 452</t>
  </si>
  <si>
    <t>Base de Cálculo</t>
  </si>
  <si>
    <t>às fls. 420/422</t>
  </si>
  <si>
    <t>TRIB_E_ICMS_Bonificações</t>
  </si>
  <si>
    <t>Cooperativa Habitacional de Casas Populares Primeira Casa</t>
  </si>
  <si>
    <t>Fls. 273, 279, 285, 291 e 292</t>
  </si>
  <si>
    <t>5012197-62.2017.4.03.6182</t>
  </si>
  <si>
    <t>TRIB_F_Contribuição sobre a folha de salários_GFIP-SEFIP</t>
  </si>
  <si>
    <t>Kellogg Brasil Ltda.</t>
  </si>
  <si>
    <t xml:space="preserve">IPI/Imposto sobre Produtos Industrializados </t>
  </si>
  <si>
    <t>em id 45468538</t>
  </si>
  <si>
    <t>5016308-84.2020.4.03.6182</t>
  </si>
  <si>
    <t>Banco Volkswagen S.A.</t>
  </si>
  <si>
    <t>em id 46568453</t>
  </si>
  <si>
    <t>1015009-31.2019.8.26.0224</t>
  </si>
  <si>
    <t>em fls. 167</t>
  </si>
  <si>
    <t>1008773-29.2020.8.26.0224</t>
  </si>
  <si>
    <t>Iracema Francelina de Menezes Barbosa</t>
  </si>
  <si>
    <t>Aymore Crédito Financiamento e Investimentos S.A.</t>
  </si>
  <si>
    <t>em fls. 199</t>
  </si>
  <si>
    <t>0043260-26.2020.8.26.0100</t>
  </si>
  <si>
    <t>Vander José de Souza</t>
  </si>
  <si>
    <t>Inclusão Indevida em Cadastro de Inadimplentes</t>
  </si>
  <si>
    <t>1047397-78.2020.8.26.0053</t>
  </si>
  <si>
    <t>em fls.1997/1999</t>
  </si>
  <si>
    <t>em fls. 1989/1996</t>
  </si>
  <si>
    <t>Thiago Henriques Papaterra Limongi</t>
  </si>
  <si>
    <t>1027884-96.2020.8.26.0224</t>
  </si>
  <si>
    <t>Samuel Leite da Costa</t>
  </si>
  <si>
    <t>Capitalização/ Anatocismo</t>
  </si>
  <si>
    <t>em fls. 140</t>
  </si>
  <si>
    <t>em fls. 136/137</t>
  </si>
  <si>
    <t>0004348-56.2019.4.03.6182</t>
  </si>
  <si>
    <t>Fls. 1261</t>
  </si>
  <si>
    <t>à fls. 80</t>
  </si>
  <si>
    <t>em fls. 252</t>
  </si>
  <si>
    <t>às fls. 229/232</t>
  </si>
  <si>
    <t>Síntese Farmacêutica Ltda</t>
  </si>
  <si>
    <t>0005230-78.2018.8.26.0006</t>
  </si>
  <si>
    <t>Fls. 606</t>
  </si>
  <si>
    <t>Spar Brasil Serviços Ltda.</t>
  </si>
  <si>
    <t>0008891-16.2019.8.26.0011</t>
  </si>
  <si>
    <t>em fls. 197</t>
  </si>
  <si>
    <t>Paulo Baccarat Filho</t>
  </si>
  <si>
    <t>0007394-53.2019.4.03.6182</t>
  </si>
  <si>
    <t>Sindicato dos Empregados em Empresas de Industrialização Alimentícia de São Paulo</t>
  </si>
  <si>
    <t xml:space="preserve">Contrubuições Previdenciárias </t>
  </si>
  <si>
    <t>em id. 47106181</t>
  </si>
  <si>
    <t>Pagé Indústria de Artefatos de Borracha Ltda. - EPP</t>
  </si>
  <si>
    <t>Indenização por Dano Material / Indenização por Dano Moral</t>
  </si>
  <si>
    <t>Hospitalar</t>
  </si>
  <si>
    <t>0000067-28.2017.4.03.6182</t>
  </si>
  <si>
    <t>Arrepar Participações S.A.</t>
  </si>
  <si>
    <r>
      <t>em i</t>
    </r>
    <r>
      <rPr>
        <i/>
        <sz val="10"/>
        <color theme="1"/>
        <rFont val="Arial Narrow"/>
        <family val="2"/>
      </rPr>
      <t xml:space="preserve">d </t>
    </r>
    <r>
      <rPr>
        <sz val="10"/>
        <color theme="1"/>
        <rFont val="Arial Narrow"/>
        <family val="2"/>
      </rPr>
      <t>47698921</t>
    </r>
  </si>
  <si>
    <t>José Clóvis dos Santos</t>
  </si>
  <si>
    <t>1000407-43.2015.8.26.0590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</si>
  <si>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48530495</t>
    </r>
  </si>
  <si>
    <t>Itapeva VII Multicarteira Fundo de Investimento em Direitos Não Padronizados</t>
  </si>
  <si>
    <t>Valdir Jahnel dos Santos</t>
  </si>
  <si>
    <t>em fls. 337</t>
  </si>
  <si>
    <t>5020302-91.2018.4.03.6182</t>
  </si>
  <si>
    <t>Polimport - Comércio e Exportação Ltda.</t>
  </si>
  <si>
    <t xml:space="preserve">Embargada </t>
  </si>
  <si>
    <t>5022640-67.2020.4.03.6182</t>
  </si>
  <si>
    <t xml:space="preserve">COFINS/ PIS/ Contribuições Previdenciárias </t>
  </si>
  <si>
    <t>Maxmill Comércio e Indústria Ltda.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</si>
  <si>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39300823 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</si>
  <si>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39418678</t>
    </r>
  </si>
  <si>
    <t>Fls. 159</t>
  </si>
  <si>
    <t>5020196-61.2020.4.03.6182</t>
  </si>
  <si>
    <t>Claro S.A.</t>
  </si>
  <si>
    <t>FNT/Fundo Nacional de Telecomunicações</t>
  </si>
  <si>
    <t>em id. 48612348</t>
  </si>
  <si>
    <t>3ª Vara Cível do Foro Regional de Pinheiros da Comarca da Capital/SP</t>
  </si>
  <si>
    <t>Confins</t>
  </si>
  <si>
    <t>Diversos id's.</t>
  </si>
  <si>
    <t>1020370-63.2018.8.26.0224</t>
  </si>
  <si>
    <t>Joelma Alves Teles</t>
  </si>
  <si>
    <t>Espólio de Braz José da Silva</t>
  </si>
  <si>
    <t>Indenização por Danos Morais</t>
  </si>
  <si>
    <t>em fls. 295</t>
  </si>
  <si>
    <t>1029347-44.2018.8.26.0224</t>
  </si>
  <si>
    <t>Diego Gomes Jacinto</t>
  </si>
  <si>
    <t>em fls. 277</t>
  </si>
  <si>
    <t>Larissa Boni Valieris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</si>
  <si>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4853290</t>
    </r>
  </si>
  <si>
    <t>Fls. 117</t>
  </si>
  <si>
    <t>Fls. 420</t>
  </si>
  <si>
    <t>Fls. 492</t>
  </si>
  <si>
    <t>Fl. 351/352</t>
  </si>
  <si>
    <t>em fls. 116</t>
  </si>
  <si>
    <t>Taís Aparecida dos Santos</t>
  </si>
  <si>
    <t>BV Financeira S.A. Crédito Financiamento e Investimento</t>
  </si>
  <si>
    <t>Ricardo Felício Scaff</t>
  </si>
  <si>
    <t xml:space="preserve"> Ricardo Felício Scaff</t>
  </si>
  <si>
    <t>Fls. 4729</t>
  </si>
  <si>
    <t>1004761-45.2015.8.26.0224</t>
  </si>
  <si>
    <t>Soldalloy Metais e Ligas Ltda Epp</t>
  </si>
  <si>
    <t>em fls. 3331</t>
  </si>
  <si>
    <t>em fls. 3330</t>
  </si>
  <si>
    <t>1ª Vara da Fazenda Pública da Comarca de Guarulhos/SP</t>
  </si>
  <si>
    <t>Rodrigo Tellini de Aguirre Camargo</t>
  </si>
  <si>
    <t>Nixos Comercial Importadora e Exportadora Ltda.</t>
  </si>
  <si>
    <t>Fls. 197/199</t>
  </si>
  <si>
    <t>Officer S.A. Distribuidora de Produtos de Tecnologia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</si>
  <si>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48416842</t>
    </r>
  </si>
  <si>
    <t>0006341-71.2018.4.03.6182</t>
  </si>
  <si>
    <t>Seara Alimentos Ltda.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</si>
  <si>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52539123</t>
    </r>
  </si>
  <si>
    <t>5004969-31.2020.4.03.6182</t>
  </si>
  <si>
    <t>1026401-31.2020.8.26.0224</t>
  </si>
  <si>
    <t>em fls. 148/149</t>
  </si>
  <si>
    <t>Fls. 539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</si>
  <si>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52520152</t>
    </r>
  </si>
  <si>
    <t>Contribuições Sociais</t>
  </si>
  <si>
    <t>IPI/Imposto sobre Produtos Industrializados</t>
  </si>
  <si>
    <t>FGTS/Fundo de Garantia por Tempo de Serviço</t>
  </si>
  <si>
    <t>IRPJ/Imposto de Renda de Pessoa Jurídica / Cofins / PIS</t>
  </si>
  <si>
    <t>Fls. 1927</t>
  </si>
  <si>
    <t>Fls. 1934</t>
  </si>
  <si>
    <t>Leonel Carlos Dias Ferreira / Waldir Luiz Bulgarelli</t>
  </si>
  <si>
    <t>Certificado de Regularidade / FGTS/Fundo de Garantia Por Tempo de Serviço</t>
  </si>
  <si>
    <t>Prescrição / Decadência / Exclusão - ICMS</t>
  </si>
  <si>
    <t>IPI / Imposto sobre Produtos Industrializados e PIS/Cofins</t>
  </si>
  <si>
    <t>IRPJ / Imposto de Renda de Pessoa Jurídica / COFINS</t>
  </si>
  <si>
    <t>IRPF / Imposto de Renda de Pessoa Física</t>
  </si>
  <si>
    <t>Finsocial</t>
  </si>
  <si>
    <t>ATP / Adicional de Tarifa Portuária</t>
  </si>
  <si>
    <t>Fls. 467</t>
  </si>
  <si>
    <t>1040859-53.2020.8.26.0224</t>
  </si>
  <si>
    <t>em fls. 1034</t>
  </si>
  <si>
    <t>Lívia Macedo Soares Busch</t>
  </si>
  <si>
    <t>Apuração de haveres / Dissolução + Cotas Sociais</t>
  </si>
  <si>
    <t>Perito_haver + 
Cotas Sociais</t>
  </si>
  <si>
    <t>em fls. 62</t>
  </si>
  <si>
    <t>em fls. 169/170</t>
  </si>
  <si>
    <t>Fls. 204 ou 263</t>
  </si>
  <si>
    <t>dōTERRA Comésticos do Brasil Ltda.</t>
  </si>
  <si>
    <t>1001209-38.2016.8.26.0224</t>
  </si>
  <si>
    <t>em fls.1308/1309</t>
  </si>
  <si>
    <t>em fls. 1414</t>
  </si>
  <si>
    <t>22/10/2020
30/04/2021</t>
  </si>
  <si>
    <t>0016145-28.1992.8.26.0224</t>
  </si>
  <si>
    <t>23260313,75(Cr$)</t>
  </si>
  <si>
    <t>em id. 52489098</t>
  </si>
  <si>
    <t>0015755-64.2016.4.03.6182</t>
  </si>
  <si>
    <t>fls. 793</t>
  </si>
  <si>
    <t>fls. 786</t>
  </si>
  <si>
    <t>TRIB_E_ICMS_Diferença de Estoque de Mercadoria (Inicial v Final)</t>
  </si>
  <si>
    <t>GMP Participações S/A</t>
  </si>
  <si>
    <t>1043223-95.2020.8.26.0224</t>
  </si>
  <si>
    <t>Concessionária do Aeroporto Internacional de Guarulhos S.A. (GRU AIRPORT)</t>
  </si>
  <si>
    <t>0040109-56.2016.4.03.6182</t>
  </si>
  <si>
    <t>1001002-68.2018.8.26.0224</t>
  </si>
  <si>
    <t>Daniel Angolo Bento da Silva</t>
  </si>
  <si>
    <t>Jose Angelo Filho</t>
  </si>
  <si>
    <t>Mandato</t>
  </si>
  <si>
    <t>Vera Lúcia de Araújo Arnaud e outro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</si>
  <si>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53877918</t>
    </r>
  </si>
  <si>
    <t>Indústria Marilia de Auto Peças S/A</t>
  </si>
  <si>
    <t>Exclusão - ICMS</t>
  </si>
  <si>
    <t>0026859-65.2020.8.26.0224</t>
  </si>
  <si>
    <t>0026300-11.2020.8.26.0224</t>
  </si>
  <si>
    <t>Jeremias Miranda dos Santos</t>
  </si>
  <si>
    <t>em fls. 120/121</t>
  </si>
  <si>
    <t>em fls. 4488/4489</t>
  </si>
  <si>
    <t>em fls. 2367/2368</t>
  </si>
  <si>
    <t>Eda Franco e outros</t>
  </si>
  <si>
    <t>em id. 53622901</t>
  </si>
  <si>
    <t xml:space="preserve"> </t>
  </si>
  <si>
    <t>em fls. 165</t>
  </si>
  <si>
    <t>em fls. 541/543</t>
  </si>
  <si>
    <r>
      <t>em i</t>
    </r>
    <r>
      <rPr>
        <i/>
        <sz val="10"/>
        <color theme="1"/>
        <rFont val="Arial Narrow"/>
        <family val="2"/>
      </rPr>
      <t>d</t>
    </r>
    <r>
      <rPr>
        <sz val="10"/>
        <color theme="1"/>
        <rFont val="Arial Narrow"/>
        <family val="2"/>
      </rPr>
      <t xml:space="preserve"> 45476571</t>
    </r>
  </si>
  <si>
    <t>Base de cálculo de IRPJ e outros tributos</t>
  </si>
  <si>
    <t>em id. 48382493</t>
  </si>
  <si>
    <t>em fls. 1790/1791</t>
  </si>
  <si>
    <t>5015334-47.2020.4.03.6182</t>
  </si>
  <si>
    <t>CTE - Centro de Tecnologia de Edificações Sociedade Simples</t>
  </si>
  <si>
    <t>COFINS/PIS</t>
  </si>
  <si>
    <t>0029147-88.2017.8.26.0224</t>
  </si>
  <si>
    <t>Valéria Aparecida Fernandes Cerqueira</t>
  </si>
  <si>
    <t>Diego Matheus Caldeira</t>
  </si>
  <si>
    <t>em fls. 312</t>
  </si>
  <si>
    <t>1007482-66.2020.8.26.0006</t>
  </si>
  <si>
    <t>Rodrigues e Rodrigues Representação Comercial Ltda</t>
  </si>
  <si>
    <t>Companhia Fiação e Tecelagem Divinópolis</t>
  </si>
  <si>
    <t>Representação Comercial</t>
  </si>
  <si>
    <t>em fls 1310/1314</t>
  </si>
  <si>
    <t>Carlos Amadeu Schauff e outra</t>
  </si>
  <si>
    <t>Hispex Tecnologia em Alumínio Ltda.</t>
  </si>
  <si>
    <t>Fls. 774</t>
  </si>
  <si>
    <t>1009024-16.2020.8.26.0590</t>
  </si>
  <si>
    <t>Auto Posto Mar Pequeno de São Vicente Ltda.</t>
  </si>
  <si>
    <t>em fls. 2019</t>
  </si>
  <si>
    <t>0021748-03.2020.8.26.0224</t>
  </si>
  <si>
    <t>Nilson Carvejani da Silva</t>
  </si>
  <si>
    <t>Car Rental Systems do Brasil Locação de Veiculos Ltda (hertz)</t>
  </si>
  <si>
    <t>Acidente de Trânsito</t>
  </si>
  <si>
    <t>em fls. 485</t>
  </si>
  <si>
    <t>0027421-74.2020.8.26.0224</t>
  </si>
  <si>
    <t>Maria Aparecida da Costa da Silva</t>
  </si>
  <si>
    <t>Elvis de Melo Bezerra</t>
  </si>
  <si>
    <t>1043026-43.2020.8.26.0224</t>
  </si>
  <si>
    <t>em fls. 1109</t>
  </si>
  <si>
    <t>1042747-57.2020.8.26.0224</t>
  </si>
  <si>
    <t>em fls. 1764/1765</t>
  </si>
  <si>
    <t>1038133-09.2020.8.26.0224</t>
  </si>
  <si>
    <t>Competência Tributária</t>
  </si>
  <si>
    <t>em fls. 730/731</t>
  </si>
  <si>
    <t>em fls. 292/294</t>
  </si>
  <si>
    <t>0004492-35.2016.4.03.6182</t>
  </si>
  <si>
    <t>Cofins</t>
  </si>
  <si>
    <t>em id. 55771338</t>
  </si>
  <si>
    <t>1024955-27.2019.8.26.0224</t>
  </si>
  <si>
    <t>Condominio Conjunto Habitacional Por do Sol</t>
  </si>
  <si>
    <t>Guerino Nicola Dezuani</t>
  </si>
  <si>
    <t>Direitos / Deveres do Condôminio</t>
  </si>
  <si>
    <t>1047779-81.2014.8.26.0053</t>
  </si>
  <si>
    <t>Higino Pedroso de Lima</t>
  </si>
  <si>
    <t>em fls. 770/771</t>
  </si>
  <si>
    <t>Fausto Dalmaschio Ferreira</t>
  </si>
  <si>
    <t>0021277-84.2020.8.26.0224</t>
  </si>
  <si>
    <t>Luiz Carlos Hidalgo</t>
  </si>
  <si>
    <t>Quitação</t>
  </si>
  <si>
    <t>em fls. 132/133</t>
  </si>
  <si>
    <t>0011194-28.2013.8.26.0006</t>
  </si>
  <si>
    <t>Alexandre Pedroza</t>
  </si>
  <si>
    <t>Rossi S/A</t>
  </si>
  <si>
    <t xml:space="preserve">em fls. </t>
  </si>
  <si>
    <t>1022752-58.2020.8.26.0224</t>
  </si>
  <si>
    <t>Arnaldo Teixeira de Barros</t>
  </si>
  <si>
    <t>Lojas Renner Sociedade Anônima</t>
  </si>
  <si>
    <t>1018117-34.2020.8.26.0224</t>
  </si>
  <si>
    <t>Victor da Silva Cardoso</t>
  </si>
  <si>
    <t>B V Financeira S/A Crédito Financiamento e Investimento</t>
  </si>
  <si>
    <t>1011829-07.2019.8.26.0224</t>
  </si>
  <si>
    <t>Condomínio Residencial Bom Clima</t>
  </si>
  <si>
    <t>Cooperativa Mista de Trabalho dos Motoristas Autônomos de Táxi (Rádio Táxi)</t>
  </si>
  <si>
    <t>em mesmas 1143/1144 dos autos do processo físico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</si>
  <si>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53574669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</si>
  <si>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54225895</t>
    </r>
  </si>
  <si>
    <t>1011393-14.2020.8.26.0224</t>
  </si>
  <si>
    <t>Biofast Medicina e Saúde Ltda. – Em Recuperação Judicial</t>
  </si>
  <si>
    <t>em fls. 382/383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</si>
  <si>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52540213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</si>
  <si>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56203102</t>
    </r>
  </si>
  <si>
    <t>Doeler Agronegócios e Tecnologia Ltda. e outros</t>
  </si>
  <si>
    <t>Fls. 380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</si>
  <si>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53628293</t>
    </r>
  </si>
  <si>
    <t>Modelação Brasileira Ltda</t>
  </si>
  <si>
    <t>Fls. 623</t>
  </si>
  <si>
    <t>0009951-81.2017.4.03.6182</t>
  </si>
  <si>
    <t>1004228-91.2019.8.26.0565</t>
  </si>
  <si>
    <t>Almir Nicolau</t>
  </si>
  <si>
    <t>em fls. 1013/1016</t>
  </si>
  <si>
    <t xml:space="preserve"> 2ª Vara Cível da Comarca de São Caetano do Sul/SP</t>
  </si>
  <si>
    <t>Ana Lucia Fusaro</t>
  </si>
  <si>
    <t>0006529-98.2017.4.03.6182</t>
  </si>
  <si>
    <t>Centro de Hematologia de São Paulo</t>
  </si>
  <si>
    <t>0033417-49.2003.8.26.0224</t>
  </si>
  <si>
    <t>Imobiliaria e Construtora Continental Ltda</t>
  </si>
  <si>
    <t>Requerete</t>
  </si>
  <si>
    <t>Coisas</t>
  </si>
  <si>
    <t>Mauricio Edy Lemos e outra</t>
  </si>
  <si>
    <t>Armco do Brasil S.A.</t>
  </si>
  <si>
    <t>Banco Cifra S.A.</t>
  </si>
  <si>
    <t>Banco Santander Brasil S/A</t>
  </si>
  <si>
    <t>Redecard S/A</t>
  </si>
  <si>
    <t>Fls. 336 dos autos físicos</t>
  </si>
  <si>
    <t>em fls. 326 dos autos do processo físico</t>
  </si>
  <si>
    <t xml:space="preserve"> Fls. 961/962, 969/970, 976/977, 981/982, 984/985 e 989/990 </t>
  </si>
  <si>
    <t>Voxcred Administradora de Cartões de Crédito</t>
  </si>
  <si>
    <t>Alberto da Silva e outra</t>
  </si>
  <si>
    <t>1000907-77.2021.8.26.0565</t>
  </si>
  <si>
    <t>General Motors do Brasil Ltda</t>
  </si>
  <si>
    <t>Constituição de Renda</t>
  </si>
  <si>
    <t>25/09/2019
15/06/2021</t>
  </si>
  <si>
    <t>Fls. 131 e 234</t>
  </si>
  <si>
    <t xml:space="preserve"> Fl. 277 </t>
  </si>
  <si>
    <t>0006062-49.2019.8.26.0565</t>
  </si>
  <si>
    <t>Maria Leonor Ravelli Bernardi</t>
  </si>
  <si>
    <t>C.R.I.F. Fisioterapia EIRELI</t>
  </si>
  <si>
    <t>5018385-66.2020.4.03.6182</t>
  </si>
  <si>
    <t>IRPJ/ Contribuição Social sobre o Lucro Líquido</t>
  </si>
  <si>
    <t>em id. 58266171</t>
  </si>
  <si>
    <t>0003483-33.2019.4.03.6182</t>
  </si>
  <si>
    <t>1024463-82.2019.8.26.0564</t>
  </si>
  <si>
    <t>Associação Educacional Nove de Julho</t>
  </si>
  <si>
    <t>em fls. 542/543</t>
  </si>
  <si>
    <t>1009053-63.2021.8.26.0224</t>
  </si>
  <si>
    <t>Daicast Indústria e Comércio Ltda</t>
  </si>
  <si>
    <t>em fls. 2921/2922</t>
  </si>
  <si>
    <t>1003061-39.2019.8.26.0565</t>
  </si>
  <si>
    <t>Resulta Inteligência de Negócios Ltda. e outros</t>
  </si>
  <si>
    <t>Antecipação de Tutela / Tutela Específica / Liminar</t>
  </si>
  <si>
    <t>Sim, de outro Perito</t>
  </si>
  <si>
    <t>Desistência do Perito</t>
  </si>
  <si>
    <t>Delomo Administradora de Condomínios e Kelly Cristina Vascão</t>
  </si>
  <si>
    <t>Condominio do Edifício Melia Confort Berrini</t>
  </si>
  <si>
    <t>Condominio Edifício Casapueblo</t>
  </si>
  <si>
    <t>Fls. 213</t>
  </si>
  <si>
    <t>em fls. 378</t>
  </si>
  <si>
    <t>0054187-92.2005.8.26.0224</t>
  </si>
  <si>
    <t>Carlos Minoru Muto</t>
  </si>
  <si>
    <t xml:space="preserve">Requerente </t>
  </si>
  <si>
    <t xml:space="preserve"> Rescisão / Resolução / Cláusula Penal / Perdas e Danos</t>
  </si>
  <si>
    <t>Seisa - Integrados de Saúde Ltda.</t>
  </si>
  <si>
    <t>IRPJ / Imposto de Renda Pessoa Jurídica</t>
  </si>
  <si>
    <t>Dia Brasil Sociedade Ltda.</t>
  </si>
  <si>
    <t>Edifício Business Mônaco</t>
  </si>
  <si>
    <t>em fl. 301 dos autos do processo físico</t>
  </si>
  <si>
    <t>0010417-41.2018.4.03.6182</t>
  </si>
  <si>
    <t>Consorcio Nacional Volkswagen - Administradora de Consórcio Ltda.</t>
  </si>
  <si>
    <t>em id. 70293238</t>
  </si>
  <si>
    <t>0002522-90.2019.8.26.0565</t>
  </si>
  <si>
    <t>Maria Helena Pontes Lino Lopes e outros</t>
  </si>
  <si>
    <t>Hotel Triana Ltda e outros</t>
  </si>
  <si>
    <t>5015695-30.2021.4.03.6182</t>
  </si>
  <si>
    <t>Newton Soeiro Antão e Qualitek Corretora de Seguros Ltda.</t>
  </si>
  <si>
    <t>0007038-15.2018.8.26.0590</t>
  </si>
  <si>
    <t>Marcia Cristina Barreto dos Santos e outros</t>
  </si>
  <si>
    <t>Claudia Zambrana Maldonado Bento</t>
  </si>
  <si>
    <t>Cobrança de Aluguéis - Sem Despejo</t>
  </si>
  <si>
    <t>Fls. 452 e 454</t>
  </si>
  <si>
    <t>28/06/2021
08/07/2021</t>
  </si>
  <si>
    <t>0033242-85.2016.8.26.0002</t>
  </si>
  <si>
    <t>Fls. 1464</t>
  </si>
  <si>
    <t>TRIB_E_Contrib_Especiais_SENAI</t>
  </si>
  <si>
    <t>em mesma 1435/1436</t>
  </si>
  <si>
    <t>TRIB_F_Contribuições Sociais_PER/DComp</t>
  </si>
  <si>
    <t>TRIB_F_PIS_PER/DComp</t>
  </si>
  <si>
    <t>Isbal Indústria e Comércio Ltda</t>
  </si>
  <si>
    <t>MG Consultoria, Transporte e Logística EIRELI</t>
  </si>
  <si>
    <t>IOC/IOF / Suspensão da Exigibilidade /
Contribuição Social sobre o Lucro Líquido</t>
  </si>
  <si>
    <t>13ª Vara de Execuções Fiscais Federais da Subseção Judiciária em São Paulo/SP</t>
  </si>
  <si>
    <t>2ª Vara de Execuções Fiscais Federais da Subseção Judiciária em São Paulo/SP</t>
  </si>
  <si>
    <t>4ª Vara de Execuções Fiscais Federais da Subseção Judiciária em São Paulo/SP</t>
  </si>
  <si>
    <t>10ª Vara de Execuções Fiscais Federais da Subseção Judiciária em São Paulo/SP</t>
  </si>
  <si>
    <t>11ª Vara de Execuções Fiscais Federais da Subseção Judiciária em São Paulo/SP</t>
  </si>
  <si>
    <t>6ª Vara de Execuções Fiscais Federais da Subseção Judiciária em São Paulo/SP</t>
  </si>
  <si>
    <t>Fernando Eduardo Diegues Diniz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</si>
  <si>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45480360</t>
    </r>
  </si>
  <si>
    <t>Município de São Bernardo do Campo</t>
  </si>
  <si>
    <t>1000484-42.2021.8.26.0590</t>
  </si>
  <si>
    <t>Evidence Previdência S.A.</t>
  </si>
  <si>
    <t>Maria Luisa Sampere Serna Cruz</t>
  </si>
  <si>
    <t>Previdência privada</t>
  </si>
  <si>
    <t>em fl. 806</t>
  </si>
  <si>
    <t>1005666-40.2021.8.26.0224</t>
  </si>
  <si>
    <t>Diego Ribeiro Santana e outra</t>
  </si>
  <si>
    <t>em fl. 275</t>
  </si>
  <si>
    <t>0001771-63.2021.8.26.0006</t>
  </si>
  <si>
    <t>Crisleide Rodrigues Silva</t>
  </si>
  <si>
    <t>em fl. 42</t>
  </si>
  <si>
    <t>1014396-24.2020.8.26.0564</t>
  </si>
  <si>
    <t>DFC Fundo de Investimento em Direitos Creditórios NP</t>
  </si>
  <si>
    <t>Place Resinas Termoplasticas Comércio, Importação e Exportação EIRELI</t>
  </si>
  <si>
    <t>5015477-02.2021.4.03.6182</t>
  </si>
  <si>
    <t>Salário-Educação, Contribuição INCRA, Contribuições Previdenciárias</t>
  </si>
  <si>
    <t>em fl. 97</t>
  </si>
  <si>
    <r>
      <t xml:space="preserve">em mesma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</t>
    </r>
  </si>
  <si>
    <t>em fl. 270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</si>
  <si>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84305815</t>
    </r>
  </si>
  <si>
    <t>1002416-65.2021.8.26.0008</t>
  </si>
  <si>
    <t>Marcos Ortiz Barbosa Representações - ME</t>
  </si>
  <si>
    <t>TL Indústria e Comércio de Tubos de Papel Ltda.</t>
  </si>
  <si>
    <t>Representação comercial</t>
  </si>
  <si>
    <t>em fl. 1363</t>
  </si>
  <si>
    <t>1007838-52.2021.8.26.0224</t>
  </si>
  <si>
    <t>Viana Administradora de Consórcios S/C Ltda.</t>
  </si>
  <si>
    <t>Despejo por Falta de Pagamento Cumulado com Cobrança</t>
  </si>
  <si>
    <t>em fls. 164/165</t>
  </si>
  <si>
    <t>Anderson Pestana de Abreu</t>
  </si>
  <si>
    <t>0027068-70.2010.8.26.0002</t>
  </si>
  <si>
    <t>Eduardo Pedro</t>
  </si>
  <si>
    <t>Regina de Oliveira Marques</t>
  </si>
  <si>
    <t>1003304-46.2020.8.26.0565</t>
  </si>
  <si>
    <t>Dunamis Serviços Empresariais Terceirizados Ltda.</t>
  </si>
  <si>
    <t>Operazul Fomento Mercantil Ltda.</t>
  </si>
  <si>
    <t>Eduardo</t>
  </si>
  <si>
    <t>Executor</t>
  </si>
  <si>
    <t>Laudo</t>
  </si>
  <si>
    <t>Priori-dade</t>
  </si>
  <si>
    <t>Observação / Reunião</t>
  </si>
  <si>
    <t>Pré-operacional</t>
  </si>
  <si>
    <t>Petição de Honorários</t>
  </si>
  <si>
    <t>Esclarecimentos à impugnação aos Esclarecimentos</t>
  </si>
  <si>
    <t>Laudo Entrega Final</t>
  </si>
  <si>
    <r>
      <t xml:space="preserve">Laudo Entrega Final </t>
    </r>
    <r>
      <rPr>
        <b/>
        <u/>
        <sz val="11"/>
        <color theme="1"/>
        <rFont val="Arial Narrow"/>
        <family val="2"/>
      </rPr>
      <t>COM O QUE SE TEM</t>
    </r>
  </si>
  <si>
    <t>Levantamento da Guia de Honorários</t>
  </si>
  <si>
    <t>Petição Diversa</t>
  </si>
  <si>
    <t>Manifestação do Perito</t>
  </si>
  <si>
    <t>Minuta de Laudo OU Termo de solicitação de elementos</t>
  </si>
  <si>
    <t>Aguardando</t>
  </si>
  <si>
    <t>OK</t>
  </si>
  <si>
    <t>Documen-tação</t>
  </si>
  <si>
    <t>Cálculo Complementar</t>
  </si>
  <si>
    <t>Trabalho concluído?</t>
  </si>
  <si>
    <t>1ª Parcela_
Valor</t>
  </si>
  <si>
    <t>1ª Parcela_
Comprovante</t>
  </si>
  <si>
    <t>2ª Parcela_
Valor</t>
  </si>
  <si>
    <t>2ª Parcela_
Data</t>
  </si>
  <si>
    <t>2ª Parcela_
Comprovante</t>
  </si>
  <si>
    <t>Produto</t>
  </si>
  <si>
    <t>Status</t>
  </si>
  <si>
    <t>0006210-45.2021.8.26.0224</t>
  </si>
  <si>
    <t>Arthur Augusto Paulo Poli</t>
  </si>
  <si>
    <t>Antonio Candido Ferreira Neto</t>
  </si>
  <si>
    <t>em fl. 201</t>
  </si>
  <si>
    <t>Juliana Maria Maccari Pauferro</t>
  </si>
  <si>
    <t>em fl. 5357</t>
  </si>
  <si>
    <t>em fl. 5312/5313</t>
  </si>
  <si>
    <t>0012484-25.2021.8.26.0224</t>
  </si>
  <si>
    <t>Boniboy Representações EIRELI</t>
  </si>
  <si>
    <t>Cooperativa Arrozeira Extremo Sul Ltda.</t>
  </si>
  <si>
    <t>em fl. 44</t>
  </si>
  <si>
    <t>RT + Termo de Início dos trabalhos</t>
  </si>
  <si>
    <t>RT +Termo de Solicitação de Elementos</t>
  </si>
  <si>
    <t>Considerações técnicas acerca das manifestações da Partes (Esclarecimentos ao Laudo Pericial)</t>
  </si>
  <si>
    <t>A solicitar</t>
  </si>
  <si>
    <t>Minuta de Laudo</t>
  </si>
  <si>
    <t>Laudo em Confecção</t>
  </si>
  <si>
    <t>Aguardando elementos para Conclusão do Laudo</t>
  </si>
  <si>
    <t>Em avaliação para apresentação de proposta</t>
  </si>
  <si>
    <t>Alfredo</t>
  </si>
  <si>
    <t>Gislaine</t>
  </si>
  <si>
    <r>
      <rPr>
        <u/>
        <sz val="11"/>
        <color theme="1"/>
        <rFont val="Arial Narrow"/>
        <family val="2"/>
      </rPr>
      <t>Revisão Final</t>
    </r>
    <r>
      <rPr>
        <sz val="11"/>
        <color theme="1"/>
        <rFont val="Arial Narrow"/>
        <family val="2"/>
      </rPr>
      <t xml:space="preserve"> / Cálculo Complementar</t>
    </r>
  </si>
  <si>
    <r>
      <rPr>
        <u/>
        <sz val="11"/>
        <color theme="1"/>
        <rFont val="Arial Narrow"/>
        <family val="2"/>
      </rPr>
      <t>Revisão Final</t>
    </r>
    <r>
      <rPr>
        <sz val="11"/>
        <color theme="1"/>
        <rFont val="Arial Narrow"/>
        <family val="2"/>
      </rPr>
      <t xml:space="preserve"> / Laudo Complementar</t>
    </r>
  </si>
  <si>
    <t>Revisão Final / Cálculo Complementar</t>
  </si>
  <si>
    <t>50% líquido de tributos e taxas</t>
  </si>
  <si>
    <t>Minuta de Esclarecimentos</t>
  </si>
  <si>
    <t>25% líquido de tributos e taxas</t>
  </si>
  <si>
    <t>Considerações técnicas (Esclarecimentos)</t>
  </si>
  <si>
    <t>Valor ou percent. acordado</t>
  </si>
  <si>
    <t>Eliane Alves</t>
  </si>
  <si>
    <r>
      <rPr>
        <u/>
        <sz val="11"/>
        <color theme="1"/>
        <rFont val="Arial Narrow"/>
        <family val="2"/>
      </rPr>
      <t>Revisão Final</t>
    </r>
    <r>
      <rPr>
        <sz val="11"/>
        <color theme="1"/>
        <rFont val="Arial Narrow"/>
        <family val="2"/>
      </rPr>
      <t xml:space="preserve"> / Laudo</t>
    </r>
  </si>
  <si>
    <t>TRIB_F_CSLL / Erro de Preenchimento / Legitimidade do Crédito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</si>
  <si>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52589951</t>
    </r>
  </si>
  <si>
    <t>Metalpó Indústria e Comércio Ltda.</t>
  </si>
  <si>
    <t>TRIB_F_Exclusão de ICMS e ISS na
BC do PIS/Cofins</t>
  </si>
  <si>
    <t>PIS/COFINS</t>
  </si>
  <si>
    <t>em fls. 751</t>
  </si>
  <si>
    <t>\M081 (L140) Cond. Melia Berrini v Carlos Schauff\LF_140. Pgto Djavan R$ 750,00.pdf</t>
  </si>
  <si>
    <t>27/11/2019
05/03/2021</t>
  </si>
  <si>
    <t>Fls. 107
Fls. 226</t>
  </si>
  <si>
    <t>Subs/Praz</t>
  </si>
  <si>
    <t>José Ivo Gonçalves Rocha</t>
  </si>
  <si>
    <t>=IF([@[
Honorários
Finais
(R$)]]="Não houve Perícia da forma designada inicialmente";"Não houve Perícia da forma designada inicialmente";IF([@[
Honorários
Finais
(R$)]]&lt;=SUM(ROUND([@[
Honorários
Levantados_1
(R$)]];-2);ROUND([@[
Honorários
Levantados_2
(R$)]];-2);ROUND([@[
Honorários
Levantados_3
(R$)]];-2);ROUND([@[
Honorários
Levantados_4
(R$)]];-2);ROUND([@[
Honorários
Levantados_5
(R$)]];-5));"Não";[@[
Honorários
Finais
(R$)]]-SUM(ROUND([@[
Honorários
Levantados_1
(R$)]];-2);ROUND([@[
Honorários
Levantados_2
(R$)]];-2);ROUND([@[
Honorários
Levantados_3
(R$)]];-2);ROUND([@[
Honorários
Levantados_4
(R$)]];-2);ROUND([@[
Honorários
Levantados_5
(R$)]];-2))))</t>
  </si>
  <si>
    <t>3M do Brasil Ltda.</t>
  </si>
  <si>
    <t>1001641-86.2018.8.26.0224</t>
  </si>
  <si>
    <t>Naira Abonagilda Alves Correa</t>
  </si>
  <si>
    <t>Quality Cook Administração e Comercio de Refeições Ltda</t>
  </si>
  <si>
    <t>em fl. 637</t>
  </si>
  <si>
    <t>1032277-06.2016.8.26.0224</t>
  </si>
  <si>
    <t>Paromar Administração de Bens e Participações Ltda.</t>
  </si>
  <si>
    <t>Despejo por Falta de Pagamento</t>
  </si>
  <si>
    <t>em mesm fl.</t>
  </si>
  <si>
    <t>1103127-30.2020.8.26.0100</t>
  </si>
  <si>
    <t>Severina Melo da Silva</t>
  </si>
  <si>
    <t>Crefisa S/A Crédito, Financiamento e Investimentos</t>
  </si>
  <si>
    <t>24ª Vara Cível do Foro Central da Comarca da Capital/SP</t>
  </si>
  <si>
    <t>Tamara Hochgreb Matos</t>
  </si>
  <si>
    <t>0028665-24.2002.8.26.0562</t>
  </si>
  <si>
    <t>Vandinho Souza Nunes</t>
  </si>
  <si>
    <t>Marcio Kammer  de Lima</t>
  </si>
  <si>
    <t>à fl. 308</t>
  </si>
  <si>
    <t>em fl. 121</t>
  </si>
  <si>
    <t>em fl. 1006</t>
  </si>
  <si>
    <t>em fl. 320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</si>
  <si>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74309055</t>
    </r>
  </si>
  <si>
    <t>em fl. 323</t>
  </si>
  <si>
    <t>em fl. 1022</t>
  </si>
  <si>
    <t>em fl. 1444</t>
  </si>
  <si>
    <t>em fl. 755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</si>
  <si>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57507263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</si>
  <si>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56286947</t>
    </r>
  </si>
  <si>
    <t>em fl. 174</t>
  </si>
  <si>
    <t>em fl. 970</t>
  </si>
  <si>
    <t>All Shop Comércio de Eletrodomésticos Ltda. e outros</t>
  </si>
  <si>
    <t>Paulo Pereira Empreendimentos Imobiliarios Ltda. e outro</t>
  </si>
  <si>
    <t>0018714-94.1995.8.26.0224</t>
  </si>
  <si>
    <t>Desapropriação de Imóvel Urbano</t>
  </si>
  <si>
    <t>em fls. 336/337</t>
  </si>
  <si>
    <t>Perito_indeniz_fraude</t>
  </si>
  <si>
    <t>Indenização com suspeita de fraude</t>
  </si>
  <si>
    <t>Perito_represent_comercial</t>
  </si>
  <si>
    <t>Rescisão de Contrato de Representação Comercial (Lei Ferrari, de nº 4.886/65)</t>
  </si>
  <si>
    <t>FIN_Mercado_de_Cartões</t>
  </si>
  <si>
    <t>FINFIN_Mercado_de_Cartões</t>
  </si>
  <si>
    <t>Fls. 2048</t>
  </si>
  <si>
    <t xml:space="preserve">
Fls. dos Honorários
Arbitrados
(Fls. ou id.)</t>
  </si>
  <si>
    <t>fls. 2043</t>
  </si>
  <si>
    <t>fls. 956</t>
  </si>
  <si>
    <t>28/10/20, 30/11/20, 18/01/2021, 26/02/21, 10/03/21 e 12/04/2021</t>
  </si>
  <si>
    <t>fls. 836/837</t>
  </si>
  <si>
    <t>Fls. 845</t>
  </si>
  <si>
    <r>
      <t>TRIB_E_ICMS/ST_Ressarcimento de Imposto Retido_</t>
    </r>
    <r>
      <rPr>
        <b/>
        <sz val="10"/>
        <color theme="1"/>
        <rFont val="Arial Narrow"/>
        <family val="2"/>
      </rPr>
      <t>PCAT 14/09, 17/99</t>
    </r>
    <r>
      <rPr>
        <sz val="10"/>
        <color theme="1"/>
        <rFont val="Arial Narrow"/>
        <family val="2"/>
      </rPr>
      <t xml:space="preserve"> e </t>
    </r>
    <r>
      <rPr>
        <b/>
        <sz val="10"/>
        <color theme="1"/>
        <rFont val="Arial Narrow"/>
        <family val="2"/>
      </rPr>
      <t>47/01</t>
    </r>
  </si>
  <si>
    <t>TRIB_M_ISS_Abatimento_exclusão BC Prest_serv</t>
  </si>
  <si>
    <t>TRIB_M_ISS_Abatimento_exclusão BC Prest_serv_Eng.</t>
  </si>
  <si>
    <t>TRIB_M_ISS_Receita_Serviços
Aeroport_Tarifários_v_Cessão_Esp_Físico</t>
  </si>
  <si>
    <t>fls. 1146</t>
  </si>
  <si>
    <t>1006952-40.2021.8.26.0002</t>
  </si>
  <si>
    <t>Condomínio Chardonnay Jardim Sul</t>
  </si>
  <si>
    <t>Capeletti Sociedade Individual de Advocacia Eireli</t>
  </si>
  <si>
    <t>Serviços Profissionais</t>
  </si>
  <si>
    <t>em fls. 776</t>
  </si>
  <si>
    <t>em fls. 916</t>
  </si>
  <si>
    <t>07/10/2019
04/11/2019
30/09/2021</t>
  </si>
  <si>
    <t>Fls. 592 e 601 e 925</t>
  </si>
  <si>
    <t>fls. 2419</t>
  </si>
  <si>
    <t>Fls. 2411</t>
  </si>
  <si>
    <t>fls. 5603</t>
  </si>
  <si>
    <t>15/06/2021
23/08/2021</t>
  </si>
  <si>
    <t>Fls. 5611 e 5622</t>
  </si>
  <si>
    <t>fls. 303</t>
  </si>
  <si>
    <t>Fls. 307</t>
  </si>
  <si>
    <t>Fls. 488</t>
  </si>
  <si>
    <t>fls. 817</t>
  </si>
  <si>
    <t>Fls. 821</t>
  </si>
  <si>
    <t>fls. 1112</t>
  </si>
  <si>
    <t>La Nina Meteorology Atmosphere and Ocean Ltda.</t>
  </si>
  <si>
    <t>FIN_Operação_CDC_Crédito Direto ao Consumidor</t>
  </si>
  <si>
    <t>Fls. 347</t>
  </si>
  <si>
    <t>FIN_PF</t>
  </si>
  <si>
    <t>FIN_PJ</t>
  </si>
  <si>
    <t>FIN_PF_Revisional de Contrato de 
Financiamento de Veículo</t>
  </si>
  <si>
    <t>Fls. 330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</si>
  <si>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55051144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</si>
  <si>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58451768</t>
    </r>
  </si>
  <si>
    <t xml:space="preserve"> 27/08/2021</t>
  </si>
  <si>
    <t>Contrato por Instrumento Partic_Promessa de
Compra &amp; Venda ou Locação de Imóvel</t>
  </si>
  <si>
    <t>Aymoré Crédito Financiamento e Investimento S.A.</t>
  </si>
  <si>
    <t>TRIB_F_Cofins_PER/DComp</t>
  </si>
  <si>
    <t>TRIB_F_CSLL_PIS_PER/DComp</t>
  </si>
  <si>
    <t>TRIB_F_IRPJ_PER/DComp</t>
  </si>
  <si>
    <t>fls. 3021/3022</t>
  </si>
  <si>
    <t>Fls. 3028</t>
  </si>
  <si>
    <t>TRIB_E_ICMS_Entrada/Saída_Importação_
Desembaraço Aduaneiro_CTRC</t>
  </si>
  <si>
    <t>fls. 592</t>
  </si>
  <si>
    <t>Fls. 597</t>
  </si>
  <si>
    <t>"UFP"</t>
  </si>
  <si>
    <t>Djavan_concluído</t>
  </si>
  <si>
    <t>Manifestação do Perito quanto à Execução dos trabalhos periciais</t>
  </si>
  <si>
    <t>fls. 519</t>
  </si>
  <si>
    <t>Fls. 526</t>
  </si>
  <si>
    <t>Porto Seguro Companhia de Seguros Gerais e outra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</si>
  <si>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149971010</t>
    </r>
  </si>
  <si>
    <t>Fls. 1802</t>
  </si>
  <si>
    <t>1000820-82.2018.8.26.0224</t>
  </si>
  <si>
    <t>Liliane de Almeide</t>
  </si>
  <si>
    <t>Banco GE Capital S/A</t>
  </si>
  <si>
    <t>Membro "F&amp;L" Nomeado</t>
  </si>
  <si>
    <t>em fls. 148</t>
  </si>
  <si>
    <t>1053261-63.2021.8.26.0053</t>
  </si>
  <si>
    <t>Transportadora Porto Ferreira Ltda.</t>
  </si>
  <si>
    <t>em fls. 1782/1783</t>
  </si>
  <si>
    <t>1003840-23.2021.8.26.0565</t>
  </si>
  <si>
    <t>Maria Rita da Silva Lima</t>
  </si>
  <si>
    <t>em fls. 207/212</t>
  </si>
  <si>
    <t>em fl. 315</t>
  </si>
  <si>
    <t>Perito_hospitalar</t>
  </si>
  <si>
    <t>Espólio de Arnaldo Ferreira de Melo pela inventariante Marina Braga de Melo e outro</t>
  </si>
  <si>
    <t>Ibéria Indústria de Embalagens LTDA.</t>
  </si>
  <si>
    <t>TRIB_F_Contribuição Previdenciárias sobre a folha de salários_GFIP-SEFIP</t>
  </si>
  <si>
    <t>TRIB_F_FGTS_Contribuição Previdenciária (Senai / Gratificação eventual)</t>
  </si>
  <si>
    <t>TRIB_F_Contribuições Sociais_FGTS</t>
  </si>
  <si>
    <t>fls. 457</t>
  </si>
  <si>
    <t>fls. 308</t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</si>
  <si>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140949620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</si>
  <si>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56308947</t>
    </r>
  </si>
  <si>
    <r>
      <t xml:space="preserve">Em </t>
    </r>
    <r>
      <rPr>
        <i/>
        <sz val="10"/>
        <color theme="1"/>
        <rFont val="Arial Narrow"/>
        <family val="2"/>
      </rPr>
      <t>id.</t>
    </r>
    <r>
      <rPr>
        <sz val="10"/>
        <color theme="1"/>
        <rFont val="Arial Narrow"/>
        <family val="2"/>
      </rPr>
      <t xml:space="preserve"> 58276519</t>
    </r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</si>
  <si>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48532342</t>
    </r>
  </si>
  <si>
    <t>NÃO!!</t>
  </si>
  <si>
    <t>Fls. 305/306</t>
  </si>
  <si>
    <t>Habitação / SFH / Plano de Equivalência Salarial (PES) /  Coeficiente de Equiparação Salarial  (CES)</t>
  </si>
  <si>
    <t>em fls. 1072 e verso</t>
  </si>
  <si>
    <t>José Schechtman e outros</t>
  </si>
  <si>
    <t>0002796-77.1999.8.26.0590</t>
  </si>
  <si>
    <t>Espolio de Cesar Campos Americano e outra</t>
  </si>
  <si>
    <t>Cédula Hipotecária</t>
  </si>
  <si>
    <t>1014408-12.2019.8.26.0002</t>
  </si>
  <si>
    <t>ASC Participações e Representações Eireli ME e outra</t>
  </si>
  <si>
    <t>em fls. 322</t>
  </si>
  <si>
    <t>13ª Vara Cível do Foro Regional de Santo Amaro da Comarca da Capital/SP</t>
  </si>
  <si>
    <t>0014449-38.2021.8.26.0224</t>
  </si>
  <si>
    <t>0015148-29.2021.8.26.0224</t>
  </si>
  <si>
    <t>Isabella Freitas Francisco da Silva</t>
  </si>
  <si>
    <t>Elisangela Escribano e outra</t>
  </si>
  <si>
    <t>Executadas</t>
  </si>
  <si>
    <t>em fls. 80/81</t>
  </si>
  <si>
    <t>Rogério Biscaldi Sociedade Unipessoal de Advocacia</t>
  </si>
  <si>
    <t>em fls. 73/74</t>
  </si>
  <si>
    <t>0008917-83.2021.8.26.0224</t>
  </si>
  <si>
    <t>Dagmar Sato</t>
  </si>
  <si>
    <t>Sul América Cia de Seguro Saúde</t>
  </si>
  <si>
    <t>em fls. 90</t>
  </si>
  <si>
    <t>LF 161</t>
  </si>
  <si>
    <t>LF 500</t>
  </si>
  <si>
    <t>0007683-66.2021.8.26.0224</t>
  </si>
  <si>
    <t>Lenir Aparecida Assis e outras</t>
  </si>
  <si>
    <t>Seguradora Líder dos Consórcios do Seguro DPVAT S/A</t>
  </si>
  <si>
    <t>em fls. 50</t>
  </si>
  <si>
    <t>em fls. 42</t>
  </si>
  <si>
    <t>1009543-56.2019.8.26.0224</t>
  </si>
  <si>
    <t>LF 501</t>
  </si>
  <si>
    <t>Massatec Tecnologia em Massa para Vidro Ltda. - ME</t>
  </si>
  <si>
    <t>Espólio de Adilson dos Santos Araujo</t>
  </si>
  <si>
    <t>em fls. 1807</t>
  </si>
  <si>
    <t>0061831-20.2014.4.03.6182</t>
  </si>
  <si>
    <t xml:space="preserve">Edson Distefano Anastacio Pereira	</t>
  </si>
  <si>
    <r>
      <t xml:space="preserve">em </t>
    </r>
    <r>
      <rPr>
        <i/>
        <sz val="10"/>
        <color theme="1"/>
        <rFont val="Arial Narrow"/>
        <family val="2"/>
      </rPr>
      <t>id</t>
    </r>
    <r>
      <rPr>
        <sz val="10"/>
        <color theme="1"/>
        <rFont val="Arial Narrow"/>
        <family val="2"/>
      </rPr>
      <t>. 168362195</t>
    </r>
  </si>
  <si>
    <t>em fls. 195</t>
  </si>
  <si>
    <t>em fl. 1065</t>
  </si>
  <si>
    <t>1004406-40.2019.8.26.0565</t>
  </si>
  <si>
    <t>Aline Lopes Carvalhal e outros</t>
  </si>
  <si>
    <t>Anderson Lara de Oliveira</t>
  </si>
  <si>
    <t>Cumprimento de Sentença de Obrigação de Prestar Alimentos</t>
  </si>
  <si>
    <t>Alimentos</t>
  </si>
  <si>
    <t>em fls. 983/985</t>
  </si>
  <si>
    <t>1034021-81.2020.8.26.0002</t>
  </si>
  <si>
    <t>Box360 Design Sensorial Ltda.</t>
  </si>
  <si>
    <t>Bradesco Saúde S/A</t>
  </si>
  <si>
    <t>Reajuste contratual</t>
  </si>
  <si>
    <t>em fls. 423/424</t>
  </si>
  <si>
    <t>0005765-14.2021.8.26.0002</t>
  </si>
  <si>
    <t>Edson Mota dos Santos e outros</t>
  </si>
  <si>
    <t>Silvana Inhauser Mesojedovas</t>
  </si>
  <si>
    <t>em fls. 260</t>
  </si>
  <si>
    <t>em fls. 391/392</t>
  </si>
  <si>
    <t>0027161-56.2004.8.26.0224</t>
  </si>
  <si>
    <t>Maria Jose Santos Souto</t>
  </si>
  <si>
    <t>Auxílio-Acidente (Art. 86)</t>
  </si>
  <si>
    <t>0002</t>
  </si>
  <si>
    <t>em fls. 507</t>
  </si>
  <si>
    <t>em fls. 502</t>
  </si>
  <si>
    <t>TRIB_E_Exclusão_ICMS</t>
  </si>
  <si>
    <t>Amaury_concluído</t>
  </si>
  <si>
    <t>JÁ PAGOS by LF</t>
  </si>
  <si>
    <t>JÁ PAGOS by MM</t>
  </si>
  <si>
    <t>1ª ou Única Parcela_Data</t>
  </si>
  <si>
    <t>⁴ok\M070 (L247) VPP (Voith) v UF\00. cópia integral</t>
  </si>
  <si>
    <t>⁴ok\M051 (L205) Mega Pinturas Ltda v UF\00. cópia integral</t>
  </si>
  <si>
    <t>Vanessa</t>
  </si>
  <si>
    <t>30% líquido de tributos e taxas</t>
  </si>
  <si>
    <t>⁴ok\M037 (L141) Lair v Marques\00. cópia integral</t>
  </si>
  <si>
    <t>⁴ok\M038 (L142) Spr v Porto Seguro\00. cópia integral</t>
  </si>
  <si>
    <t>LFPA\L051. BB v Resulta Inteligência\00. cópia integral</t>
  </si>
  <si>
    <t>⁴ok\M031 (L120) Somague Engenharia v UF\00. cópia integral</t>
  </si>
  <si>
    <t>Vanessa_concluído</t>
  </si>
  <si>
    <t>Eduardo_concluído</t>
  </si>
  <si>
    <t>Ana Prietto_concluído</t>
  </si>
  <si>
    <t>⁴ok\M065 (L154) Wjstek v TBRA\00. cópia integral</t>
  </si>
  <si>
    <t>L262_P</t>
  </si>
  <si>
    <t>L264_P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</si>
</sst>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9">
    <numFmt numFmtId="8" formatCode="&quot;R$&quot;\ #,##0.00;[Red]\-&quot;R$&quot;\ #,##0.00"/>
    <numFmt numFmtId="43" formatCode="_-* #,##0.00_-;\-* #,##0.00_-;_-* &quot;-&quot;??_-;_-@_-"/>
    <numFmt numFmtId="164" formatCode="_(* #,##0.00_);[Red]_(* \(#,##0.00\)_-;_(* &quot;-&quot;??_);_(@_)"/>
    <numFmt numFmtId="165" formatCode="&quot;Não houve perícia&quot;"/>
    <numFmt numFmtId="166" formatCode="&quot;Previdenciário&quot;"/>
    <numFmt numFmtId="167" formatCode="_(* #,##0.00_)\ \ \ ;[Red]_(* \(#,##0.00\)_-;_(* &quot;-&quot;??_);_(@_)"/>
    <numFmt numFmtId="168" formatCode="_(* #,##0.00_);[Red]_(* \(#,##0.00\)_-;_(* &quot;-&quot;??_)_-;_(@_)"/>
    <numFmt numFmtId="169" formatCode="&quot;1000 + AJG&quot;"/>
    <numFmt numFmtId="170" formatCode="&quot;1750 + AJG&quot;"/>
  </numFmts>
  <fonts count="324" x14ac:knownFonts="1">
    <font>
      <sz val="11"/>
      <color theme="1"/>
      <name val="Calibri"/>
      <family val="2"/>
      <scheme val="minor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0"/>
      <color theme="1"/>
      <name val="Arial Narrow"/>
      <family val="2"/>
    </font>
    <font>
      <sz val="11"/>
      <color theme="1"/>
      <name val="Arial Narrow"/>
      <family val="2"/>
    </font>
    <font>
      <sz val="10"/>
      <color theme="1"/>
      <name val="Arial Narrow"/>
      <family val="2"/>
    </font>
    <font>
      <sz val="9"/>
      <color indexed="81"/>
      <name val="Tahoma"/>
      <family val="2"/>
    </font>
    <font>
      <u/>
      <sz val="10"/>
      <color theme="10"/>
      <name val="Arial Narrow"/>
      <family val="2"/>
    </font>
    <font>
      <b/>
      <sz val="9"/>
      <color indexed="81"/>
      <name val="Tahoma"/>
      <family val="2"/>
    </font>
    <font>
      <b/>
      <u/>
      <sz val="9"/>
      <color indexed="81"/>
      <name val="Tahoma"/>
      <family val="2"/>
    </font>
    <font>
      <b/>
      <sz val="11"/>
      <color theme="1"/>
      <name val="Arial Narrow"/>
      <family val="2"/>
    </font>
    <font>
      <b/>
      <sz val="11"/>
      <color theme="0"/>
      <name val="Arial Narrow"/>
      <family val="2"/>
    </font>
    <font>
      <i/>
      <sz val="9"/>
      <color indexed="81"/>
      <name val="Tahoma"/>
      <family val="2"/>
    </font>
    <font>
      <i/>
      <u/>
      <sz val="9"/>
      <color indexed="81"/>
      <name val="Tahoma"/>
      <family val="2"/>
    </font>
    <font>
      <sz val="10"/>
      <color rgb="FF000000"/>
      <name val="Arial Narrow"/>
      <family val="2"/>
    </font>
    <font>
      <i/>
      <sz val="10"/>
      <color theme="1"/>
      <name val="Arial Narrow"/>
      <family val="2"/>
    </font>
    <font>
      <u/>
      <sz val="9"/>
      <color indexed="81"/>
      <name val="Tahoma"/>
      <family val="2"/>
    </font>
    <font>
      <b/>
      <sz val="10"/>
      <color theme="0"/>
      <name val="Arial Narrow"/>
      <family val="2"/>
    </font>
    <font>
      <b/>
      <i/>
      <sz val="9"/>
      <color indexed="81"/>
      <name val="Tahoma"/>
      <family val="2"/>
    </font>
    <font>
      <sz val="8"/>
      <name val="Calibri"/>
      <family val="2"/>
      <scheme val="minor"/>
    </font>
    <font>
      <b/>
      <sz val="11"/>
      <color theme="1"/>
      <name val="Arial"/>
      <family val="2"/>
    </font>
    <font>
      <b/>
      <sz val="11"/>
      <color theme="0"/>
      <name val="Arial"/>
      <family val="2"/>
    </font>
    <font>
      <b/>
      <i/>
      <sz val="10"/>
      <color theme="1"/>
      <name val="Arial Narrow"/>
      <family val="2"/>
    </font>
    <font>
      <sz val="1"/>
      <color theme="1"/>
      <name val="Arial Narrow"/>
      <family val="2"/>
    </font>
    <font>
      <sz val="10"/>
      <color theme="7" tint="-0.499984740745262"/>
      <name val="Arial Narrow"/>
      <family val="2"/>
    </font>
    <font>
      <b/>
      <sz val="9"/>
      <color indexed="10"/>
      <name val="Tahoma"/>
      <family val="2"/>
    </font>
    <font>
      <b/>
      <u/>
      <sz val="9"/>
      <color indexed="10"/>
      <name val="Tahoma"/>
      <family val="2"/>
    </font>
    <font>
      <sz val="9"/>
      <color indexed="10"/>
      <name val="Tahoma"/>
      <family val="2"/>
    </font>
    <font>
      <b/>
      <sz val="9"/>
      <color indexed="57"/>
      <name val="Tahoma"/>
      <family val="2"/>
    </font>
    <font>
      <b/>
      <u/>
      <sz val="9"/>
      <color indexed="57"/>
      <name val="Tahoma"/>
      <family val="2"/>
    </font>
    <font>
      <i/>
      <sz val="9"/>
      <color indexed="23"/>
      <name val="Tahoma"/>
      <family val="2"/>
    </font>
    <font>
      <b/>
      <sz val="9"/>
      <color indexed="19"/>
      <name val="Tahoma"/>
      <family val="2"/>
    </font>
    <font>
      <i/>
      <u/>
      <sz val="9"/>
      <color indexed="23"/>
      <name val="Tahoma"/>
      <family val="2"/>
    </font>
    <font>
      <b/>
      <sz val="10"/>
      <color theme="1"/>
      <name val="Arial Narrow"/>
      <family val="2"/>
    </font>
    <font>
      <sz val="10"/>
      <color theme="1"/>
      <name val="Calibri"/>
      <family val="2"/>
      <scheme val="minor"/>
    </font>
    <font>
      <sz val="10"/>
      <color theme="0"/>
      <name val="Arial Narrow"/>
      <family val="2"/>
    </font>
    <font>
      <sz val="10"/>
      <name val="Arial Narrow"/>
      <family val="2"/>
    </font>
    <font>
      <b/>
      <sz val="10"/>
      <color rgb="FF4D3E29"/>
      <name val="Arial Narrow"/>
      <family val="2"/>
    </font>
    <font>
      <b/>
      <u/>
      <sz val="9"/>
      <color indexed="23"/>
      <name val="Tahoma"/>
      <family val="2"/>
    </font>
    <font>
      <b/>
      <i/>
      <u/>
      <sz val="9"/>
      <color indexed="23"/>
      <name val="Tahoma"/>
      <family val="2"/>
    </font>
    <font>
      <i/>
      <sz val="10"/>
      <name val="Arial Narrow"/>
      <family val="2"/>
    </font>
    <font>
      <b/>
      <sz val="10"/>
      <color rgb="FF000000"/>
      <name val="Arial Narrow"/>
      <family val="2"/>
    </font>
    <font>
      <u/>
      <sz val="10"/>
      <color theme="1"/>
      <name val="Arial Narrow"/>
      <family val="2"/>
    </font>
    <font>
      <u/>
      <sz val="10"/>
      <color theme="4"/>
      <name val="Arial Narrow"/>
      <family val="2"/>
    </font>
    <font>
      <sz val="10"/>
      <color theme="1"/>
      <name val="Arial Narrow"/>
      <family val="2"/>
    </font>
    <font>
      <sz val="9"/>
      <color theme="1"/>
      <name val="Arial Narrow"/>
      <family val="2"/>
    </font>
    <font>
      <b/>
      <sz val="10"/>
      <name val="Arial Narrow"/>
      <family val="2"/>
    </font>
    <font>
      <b/>
      <u/>
      <sz val="11"/>
      <color theme="1"/>
      <name val="Arial Narrow"/>
      <family val="2"/>
    </font>
    <font>
      <b/>
      <sz val="10"/>
      <color rgb="FF996633"/>
      <name val="Arial Narrow"/>
      <family val="2"/>
    </font>
    <font>
      <b/>
      <sz val="10"/>
      <color theme="9" tint="-0.499984740745262"/>
      <name val="Arial Narrow"/>
      <family val="2"/>
    </font>
    <font>
      <b/>
      <i/>
      <sz val="10"/>
      <color theme="9" tint="-0.499984740745262"/>
      <name val="Arial Narrow"/>
      <family val="2"/>
    </font>
    <font>
      <u/>
      <sz val="11"/>
      <color theme="1"/>
      <name val="Arial Narrow"/>
      <family val="2"/>
    </font>
    <font>
      <sz val="11"/>
      <color theme="1"/>
      <name val="Calibri"/>
      <family val="2"/>
      <scheme val="minor"/>
    </font>
    <font>
      <b/>
      <u/>
      <sz val="9"/>
      <color indexed="16"/>
      <name val="Tahoma"/>
      <family val="2"/>
    </font>
    <font>
      <u/>
      <sz val="10"/>
      <color theme="0"/>
      <name val="Arial Narrow"/>
      <family val="2"/>
    </font>
    <font>
      <sz val="10"/>
      <color theme="1"/>
      <name val="Arial Narrow"/>
      <family val="2"/>
    </font>
    <font>
      <u val="singleAccounting"/>
      <sz val="10"/>
      <color theme="1"/>
      <name val="Arial Narrow"/>
      <family val="2"/>
    </font>
    <font>
      <sz val="10"/>
      <color rgb="FF4D3E29"/>
      <name val="Arial Narrow"/>
      <family val="2"/>
    </font>
    <font>
      <b/>
      <sz val="24"/>
      <color theme="1"/>
      <name val="Arial Narrow"/>
      <family val="2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/>
        <bgColor theme="8"/>
      </patternFill>
    </fill>
    <fill>
      <patternFill patternType="solid">
        <fgColor rgb="FF0070C0"/>
        <bgColor indexed="64"/>
      </patternFill>
    </fill>
    <fill>
      <patternFill patternType="solid">
        <fgColor theme="8" tint="0.79998168889431442"/>
        <bgColor theme="8" tint="0.79998168889431442"/>
      </patternFill>
    </fill>
    <fill>
      <patternFill patternType="solid">
        <fgColor theme="7" tint="0.79998168889431442"/>
        <bgColor theme="7" tint="0.79998168889431442"/>
      </patternFill>
    </fill>
    <fill>
      <patternFill patternType="solid">
        <fgColor rgb="FFFFC000"/>
        <bgColor theme="8"/>
      </patternFill>
    </fill>
    <fill>
      <patternFill patternType="solid">
        <fgColor theme="7" tint="-0.249977111117893"/>
        <bgColor theme="8"/>
      </patternFill>
    </fill>
    <fill>
      <patternFill patternType="solid">
        <fgColor rgb="FFE2AC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CCCC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rgb="FFFFCCFF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DDEBF7"/>
        <bgColor rgb="FFDDEBF7"/>
      </patternFill>
    </fill>
    <fill>
      <patternFill patternType="solid">
        <fgColor rgb="FF99FF99"/>
        <bgColor theme="8"/>
      </patternFill>
    </fill>
    <fill>
      <patternFill patternType="solid">
        <fgColor rgb="FFFFCC99"/>
        <bgColor theme="8"/>
      </patternFill>
    </fill>
    <fill>
      <patternFill patternType="solid">
        <fgColor rgb="FFFFCC99"/>
        <bgColor indexed="64"/>
      </patternFill>
    </fill>
    <fill>
      <patternFill patternType="solid">
        <fgColor rgb="FF99FFCC"/>
        <bgColor theme="8"/>
      </patternFill>
    </fill>
    <fill>
      <patternFill patternType="solid">
        <fgColor rgb="FFCCECFF"/>
        <bgColor indexed="64"/>
      </patternFill>
    </fill>
    <fill>
      <patternFill patternType="solid">
        <fgColor rgb="FFFFCCFF"/>
        <bgColor theme="8"/>
      </patternFill>
    </fill>
    <fill>
      <patternFill patternType="solid">
        <fgColor theme="5" tint="-0.249977111117893"/>
        <bgColor theme="8"/>
      </patternFill>
    </fill>
    <fill>
      <patternFill patternType="solid">
        <fgColor rgb="FF8B0000"/>
        <bgColor indexed="64"/>
      </patternFill>
    </fill>
    <fill>
      <patternFill patternType="solid">
        <fgColor rgb="FFCCFF99"/>
        <bgColor indexed="64"/>
      </patternFill>
    </fill>
    <fill>
      <patternFill patternType="solid">
        <fgColor rgb="FF56ABD6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 tint="4.9989318521683403E-2"/>
        <bgColor indexed="64"/>
      </patternFill>
    </fill>
  </fills>
  <borders count="72">
    <border>
      <left/>
      <right/>
      <top/>
      <bottom/>
      <diagonal/>
    </border>
    <border>
      <left style="medium">
        <color rgb="FF00B0F0"/>
      </left>
      <right/>
      <top/>
      <bottom/>
      <diagonal/>
    </border>
    <border>
      <left/>
      <right style="medium">
        <color rgb="FF00B0F0"/>
      </right>
      <top/>
      <bottom/>
      <diagonal/>
    </border>
    <border>
      <left style="medium">
        <color rgb="FF00B0F0"/>
      </left>
      <right style="medium">
        <color rgb="FF00B0F0"/>
      </right>
      <top/>
      <bottom/>
      <diagonal/>
    </border>
    <border>
      <left style="thin">
        <color rgb="FF00B0F0"/>
      </left>
      <right style="medium">
        <color rgb="FF00B0F0"/>
      </right>
      <top/>
      <bottom/>
      <diagonal/>
    </border>
    <border>
      <left style="medium">
        <color rgb="FF00B0F0"/>
      </left>
      <right style="thin">
        <color rgb="FF00B0F0"/>
      </right>
      <top/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medium">
        <color rgb="FF00B0F0"/>
      </right>
      <top/>
      <bottom/>
      <diagonal/>
    </border>
    <border>
      <left/>
      <right style="thin">
        <color theme="0"/>
      </right>
      <top/>
      <bottom/>
      <diagonal/>
    </border>
    <border>
      <left style="medium">
        <color rgb="FF00B0F0"/>
      </left>
      <right style="thin">
        <color rgb="FF00B0F0"/>
      </right>
      <top style="medium">
        <color rgb="FF00B0F0"/>
      </top>
      <bottom style="thin">
        <color rgb="FF00B0F0"/>
      </bottom>
      <diagonal/>
    </border>
    <border>
      <left style="thin">
        <color rgb="FF00B0F0"/>
      </left>
      <right style="medium">
        <color rgb="FF00B0F0"/>
      </right>
      <top style="medium">
        <color rgb="FF00B0F0"/>
      </top>
      <bottom style="thin">
        <color rgb="FF00B0F0"/>
      </bottom>
      <diagonal/>
    </border>
    <border>
      <left style="medium">
        <color rgb="FF00B0F0"/>
      </left>
      <right style="thin">
        <color rgb="FF00B0F0"/>
      </right>
      <top style="thin">
        <color rgb="FF00B0F0"/>
      </top>
      <bottom style="thin">
        <color rgb="FF00B0F0"/>
      </bottom>
      <diagonal/>
    </border>
    <border>
      <left style="thin">
        <color rgb="FF00B0F0"/>
      </left>
      <right style="medium">
        <color rgb="FF00B0F0"/>
      </right>
      <top style="thin">
        <color rgb="FF00B0F0"/>
      </top>
      <bottom style="thin">
        <color rgb="FF00B0F0"/>
      </bottom>
      <diagonal/>
    </border>
    <border>
      <left style="medium">
        <color rgb="FF00B0F0"/>
      </left>
      <right style="thin">
        <color rgb="FF00B0F0"/>
      </right>
      <top style="thin">
        <color rgb="FF00B0F0"/>
      </top>
      <bottom style="medium">
        <color rgb="FF00B0F0"/>
      </bottom>
      <diagonal/>
    </border>
    <border>
      <left style="thin">
        <color rgb="FF00B0F0"/>
      </left>
      <right style="medium">
        <color rgb="FF00B0F0"/>
      </right>
      <top style="thin">
        <color rgb="FF00B0F0"/>
      </top>
      <bottom style="medium">
        <color rgb="FF00B0F0"/>
      </bottom>
      <diagonal/>
    </border>
    <border>
      <left style="medium">
        <color rgb="FF0070C0"/>
      </left>
      <right/>
      <top/>
      <bottom style="medium">
        <color rgb="FF0070C0"/>
      </bottom>
      <diagonal/>
    </border>
    <border>
      <left/>
      <right style="medium">
        <color rgb="FF0070C0"/>
      </right>
      <top/>
      <bottom style="medium">
        <color rgb="FF0070C0"/>
      </bottom>
      <diagonal/>
    </border>
    <border>
      <left style="medium">
        <color rgb="FF0070C0"/>
      </left>
      <right/>
      <top style="medium">
        <color rgb="FF0070C0"/>
      </top>
      <bottom style="thin">
        <color rgb="FF0070C0"/>
      </bottom>
      <diagonal/>
    </border>
    <border>
      <left/>
      <right style="medium">
        <color rgb="FF0070C0"/>
      </right>
      <top style="medium">
        <color rgb="FF0070C0"/>
      </top>
      <bottom style="thin">
        <color rgb="FF0070C0"/>
      </bottom>
      <diagonal/>
    </border>
    <border>
      <left style="medium">
        <color rgb="FF002060"/>
      </left>
      <right/>
      <top style="medium">
        <color rgb="FF002060"/>
      </top>
      <bottom style="medium">
        <color rgb="FF002060"/>
      </bottom>
      <diagonal/>
    </border>
    <border>
      <left/>
      <right style="medium">
        <color rgb="FF002060"/>
      </right>
      <top style="medium">
        <color rgb="FF002060"/>
      </top>
      <bottom style="medium">
        <color rgb="FF002060"/>
      </bottom>
      <diagonal/>
    </border>
    <border>
      <left style="thin">
        <color rgb="FF0070C0"/>
      </left>
      <right style="medium">
        <color rgb="FF0070C0"/>
      </right>
      <top style="medium">
        <color rgb="FF0070C0"/>
      </top>
      <bottom style="medium">
        <color rgb="FF0070C0"/>
      </bottom>
      <diagonal/>
    </border>
    <border>
      <left style="medium">
        <color rgb="FF0070C0"/>
      </left>
      <right style="thin">
        <color rgb="FF0070C0"/>
      </right>
      <top style="medium">
        <color rgb="FF0070C0"/>
      </top>
      <bottom style="medium">
        <color rgb="FF0070C0"/>
      </bottom>
      <diagonal/>
    </border>
    <border>
      <left style="medium">
        <color rgb="FF0070C0"/>
      </left>
      <right style="medium">
        <color rgb="FF0070C0"/>
      </right>
      <top/>
      <bottom/>
      <diagonal/>
    </border>
    <border>
      <left/>
      <right style="thin">
        <color rgb="FF00B0F0"/>
      </right>
      <top/>
      <bottom/>
      <diagonal/>
    </border>
    <border>
      <left style="thin">
        <color rgb="FF0070C0"/>
      </left>
      <right style="medium">
        <color rgb="FF0070C0"/>
      </right>
      <top/>
      <bottom style="medium">
        <color rgb="FF0070C0"/>
      </bottom>
      <diagonal/>
    </border>
    <border>
      <left style="thin">
        <color rgb="FFE2AC00"/>
      </left>
      <right/>
      <top style="thin">
        <color rgb="FFE2AC00"/>
      </top>
      <bottom/>
      <diagonal/>
    </border>
    <border>
      <left style="medium">
        <color rgb="FFE2AC00"/>
      </left>
      <right style="thin">
        <color rgb="FFE2AC00"/>
      </right>
      <top style="thin">
        <color rgb="FFE2AC00"/>
      </top>
      <bottom style="thin">
        <color rgb="FFE2AC00"/>
      </bottom>
      <diagonal/>
    </border>
    <border>
      <left style="thin">
        <color rgb="FFFFCA21"/>
      </left>
      <right style="medium">
        <color rgb="FFFFCA21"/>
      </right>
      <top style="medium">
        <color rgb="FFFFCA21"/>
      </top>
      <bottom style="medium">
        <color rgb="FFFFCA21"/>
      </bottom>
      <diagonal/>
    </border>
    <border>
      <left style="thin">
        <color rgb="FFFFD44B"/>
      </left>
      <right style="thin">
        <color rgb="FFFFCA21"/>
      </right>
      <top style="medium">
        <color rgb="FFFFCA21"/>
      </top>
      <bottom style="medium">
        <color rgb="FFFFCA21"/>
      </bottom>
      <diagonal/>
    </border>
    <border>
      <left style="medium">
        <color rgb="FFFFCA21"/>
      </left>
      <right/>
      <top style="medium">
        <color rgb="FFFFCA21"/>
      </top>
      <bottom style="medium">
        <color rgb="FFFFCA21"/>
      </bottom>
      <diagonal/>
    </border>
    <border>
      <left style="medium">
        <color rgb="FFE2AC00"/>
      </left>
      <right/>
      <top style="medium">
        <color rgb="FFE2AC00"/>
      </top>
      <bottom style="thin">
        <color rgb="FFE2AC00"/>
      </bottom>
      <diagonal/>
    </border>
    <border>
      <left style="medium">
        <color rgb="FFE2AC00"/>
      </left>
      <right/>
      <top style="thin">
        <color rgb="FFE2AC00"/>
      </top>
      <bottom style="thin">
        <color rgb="FFE2AC00"/>
      </bottom>
      <diagonal/>
    </border>
    <border>
      <left style="medium">
        <color rgb="FFE2AC00"/>
      </left>
      <right/>
      <top style="thin">
        <color rgb="FFE2AC00"/>
      </top>
      <bottom style="medium">
        <color rgb="FFE2AC00"/>
      </bottom>
      <diagonal/>
    </border>
    <border>
      <left/>
      <right style="thin">
        <color rgb="FF0070C0"/>
      </right>
      <top style="thin">
        <color theme="0"/>
      </top>
      <bottom style="medium">
        <color rgb="FF0070C0"/>
      </bottom>
      <diagonal/>
    </border>
    <border>
      <left style="medium">
        <color rgb="FF0070C0"/>
      </left>
      <right style="medium">
        <color rgb="FF0070C0"/>
      </right>
      <top style="medium">
        <color rgb="FF0070C0"/>
      </top>
      <bottom/>
      <diagonal/>
    </border>
    <border>
      <left style="medium">
        <color rgb="FF0070C0"/>
      </left>
      <right style="medium">
        <color rgb="FF0070C0"/>
      </right>
      <top/>
      <bottom style="medium">
        <color rgb="FF0070C0"/>
      </bottom>
      <diagonal/>
    </border>
    <border>
      <left style="medium">
        <color rgb="FF0070C0"/>
      </left>
      <right/>
      <top style="medium">
        <color rgb="FF0070C0"/>
      </top>
      <bottom style="thin">
        <color theme="0"/>
      </bottom>
      <diagonal/>
    </border>
    <border>
      <left style="thin">
        <color rgb="FF0070C0"/>
      </left>
      <right/>
      <top style="medium">
        <color rgb="FF0070C0"/>
      </top>
      <bottom style="thin">
        <color rgb="FF0070C0"/>
      </bottom>
      <diagonal/>
    </border>
    <border>
      <left/>
      <right/>
      <top style="thin">
        <color rgb="FF9BC2E6"/>
      </top>
      <bottom style="thin">
        <color rgb="FF9BC2E6"/>
      </bottom>
      <diagonal/>
    </border>
    <border>
      <left style="medium">
        <color rgb="FF00B0F0"/>
      </left>
      <right style="thin">
        <color theme="0"/>
      </right>
      <top/>
      <bottom/>
      <diagonal/>
    </border>
    <border>
      <left style="medium">
        <color rgb="FFE2AC00"/>
      </left>
      <right/>
      <top style="medium">
        <color rgb="FFE2AC00"/>
      </top>
      <bottom/>
      <diagonal/>
    </border>
    <border>
      <left style="thin">
        <color rgb="FFE2AC00"/>
      </left>
      <right/>
      <top style="medium">
        <color rgb="FFE2AC00"/>
      </top>
      <bottom/>
      <diagonal/>
    </border>
    <border>
      <left style="thin">
        <color rgb="FFE2AC00"/>
      </left>
      <right style="medium">
        <color rgb="FFE2AC00"/>
      </right>
      <top style="medium">
        <color rgb="FFE2AC00"/>
      </top>
      <bottom/>
      <diagonal/>
    </border>
    <border>
      <left style="medium">
        <color rgb="FFE2AC00"/>
      </left>
      <right/>
      <top style="thin">
        <color rgb="FFE2AC00"/>
      </top>
      <bottom/>
      <diagonal/>
    </border>
    <border>
      <left style="thin">
        <color rgb="FFE2AC00"/>
      </left>
      <right style="medium">
        <color rgb="FFE2AC00"/>
      </right>
      <top style="thin">
        <color rgb="FFE2AC00"/>
      </top>
      <bottom/>
      <diagonal/>
    </border>
    <border>
      <left style="thin">
        <color rgb="FFE2AC00"/>
      </left>
      <right/>
      <top style="thin">
        <color rgb="FFE2AC00"/>
      </top>
      <bottom style="medium">
        <color rgb="FFE2AC00"/>
      </bottom>
      <diagonal/>
    </border>
    <border>
      <left style="thin">
        <color rgb="FFE2AC00"/>
      </left>
      <right style="medium">
        <color rgb="FFE2AC00"/>
      </right>
      <top style="thin">
        <color rgb="FFE2AC00"/>
      </top>
      <bottom style="medium">
        <color rgb="FFE2AC00"/>
      </bottom>
      <diagonal/>
    </border>
    <border>
      <left style="medium">
        <color rgb="FF996633"/>
      </left>
      <right style="medium">
        <color rgb="FF996633"/>
      </right>
      <top style="medium">
        <color rgb="FF996633"/>
      </top>
      <bottom style="medium">
        <color rgb="FF996633"/>
      </bottom>
      <diagonal/>
    </border>
    <border>
      <left/>
      <right/>
      <top style="thin">
        <color theme="8" tint="0.39997558519241921"/>
      </top>
      <bottom/>
      <diagonal/>
    </border>
    <border>
      <left/>
      <right/>
      <top style="medium">
        <color rgb="FF0070C0"/>
      </top>
      <bottom style="medium">
        <color rgb="FF0070C0"/>
      </bottom>
      <diagonal/>
    </border>
    <border>
      <left style="thin">
        <color rgb="FF0070C0"/>
      </left>
      <right/>
      <top style="thin">
        <color theme="8" tint="0.39997558519241921"/>
      </top>
      <bottom/>
      <diagonal/>
    </border>
    <border>
      <left style="thin">
        <color rgb="FF0070C0"/>
      </left>
      <right/>
      <top/>
      <bottom/>
      <diagonal/>
    </border>
    <border>
      <left style="thin">
        <color theme="0"/>
      </left>
      <right style="thin">
        <color theme="0"/>
      </right>
      <top/>
      <bottom style="thin">
        <color theme="8" tint="0.39997558519241921"/>
      </bottom>
      <diagonal/>
    </border>
    <border>
      <left/>
      <right style="medium">
        <color rgb="FF00B0F0"/>
      </right>
      <top style="thin">
        <color theme="8" tint="0.39997558519241921"/>
      </top>
      <bottom style="thin">
        <color theme="8" tint="0.39997558519241921"/>
      </bottom>
      <diagonal/>
    </border>
    <border>
      <left style="thin">
        <color rgb="FFE2AC00"/>
      </left>
      <right style="thin">
        <color rgb="FFE2AC00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medium">
        <color rgb="FF002060"/>
      </top>
      <bottom/>
      <diagonal/>
    </border>
    <border>
      <left style="thin">
        <color theme="0"/>
      </left>
      <right/>
      <top style="medium">
        <color rgb="FF002060"/>
      </top>
      <bottom/>
      <diagonal/>
    </border>
    <border>
      <left/>
      <right style="thin">
        <color theme="0"/>
      </right>
      <top style="medium">
        <color rgb="FF00206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medium">
        <color rgb="FF002060"/>
      </top>
      <bottom style="thin">
        <color theme="0"/>
      </bottom>
      <diagonal/>
    </border>
    <border>
      <left/>
      <right style="medium">
        <color rgb="FF002060"/>
      </right>
      <top style="medium">
        <color rgb="FF00206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medium">
        <color rgb="FF002060"/>
      </left>
      <right/>
      <top style="medium">
        <color rgb="FF002060"/>
      </top>
      <bottom style="thin">
        <color theme="0"/>
      </bottom>
      <diagonal/>
    </border>
    <border>
      <left style="medium">
        <color rgb="FF002060"/>
      </left>
      <right style="medium">
        <color rgb="FF002060"/>
      </right>
      <top/>
      <bottom/>
      <diagonal/>
    </border>
    <border>
      <left/>
      <right style="medium">
        <color rgb="FF002060"/>
      </right>
      <top/>
      <bottom/>
      <diagonal/>
    </border>
    <border>
      <left style="medium">
        <color rgb="FF00B0F0"/>
      </left>
      <right/>
      <top style="thin">
        <color rgb="FF9BC2E6"/>
      </top>
      <bottom style="thin">
        <color rgb="FF9BC2E6"/>
      </bottom>
      <diagonal/>
    </border>
    <border>
      <left/>
      <right style="medium">
        <color rgb="FF00B0F0"/>
      </right>
      <top style="thin">
        <color rgb="FF9BC2E6"/>
      </top>
      <bottom style="thin">
        <color rgb="FF9BC2E6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5">
    <xf numFmtId="0" fontId="0" fillId="0" borderId="0"/>
    <xf numFmtId="0" fontId="272" fillId="0" borderId="0" applyNumberFormat="0" applyFill="0" applyBorder="0" applyAlignment="0" applyProtection="0"/>
    <xf numFmtId="0" fontId="263" fillId="0" borderId="0"/>
    <xf numFmtId="0" fontId="262" fillId="0" borderId="0"/>
    <xf numFmtId="9" fontId="317" fillId="0" borderId="0" applyFont="0" applyFill="0" applyBorder="0" applyAlignment="0" applyProtection="0"/>
  </cellStyleXfs>
  <cellXfs count="1210">
    <xf numFmtId="0" fontId="0" fillId="0" borderId="0" xfId="0"/>
    <xf numFmtId="0" fontId="272" fillId="0" borderId="0" xfId="1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270" fillId="0" borderId="6" xfId="0" applyFont="1" applyBorder="1" applyAlignment="1">
      <alignment horizontal="center" vertical="center" wrapText="1"/>
    </xf>
    <xf numFmtId="14" fontId="279" fillId="3" borderId="0" xfId="0" applyNumberFormat="1" applyFont="1" applyFill="1" applyAlignment="1">
      <alignment horizontal="center" vertical="center"/>
    </xf>
    <xf numFmtId="0" fontId="270" fillId="0" borderId="7" xfId="0" applyFont="1" applyBorder="1" applyAlignment="1">
      <alignment horizontal="center" vertical="center" wrapText="1"/>
    </xf>
    <xf numFmtId="0" fontId="270" fillId="0" borderId="2" xfId="0" applyFont="1" applyBorder="1" applyAlignment="1">
      <alignment horizontal="center" vertical="center" wrapText="1"/>
    </xf>
    <xf numFmtId="0" fontId="282" fillId="7" borderId="9" xfId="0" applyFont="1" applyFill="1" applyBorder="1" applyAlignment="1">
      <alignment horizontal="center" vertical="center" wrapText="1"/>
    </xf>
    <xf numFmtId="0" fontId="282" fillId="7" borderId="10" xfId="0" applyFont="1" applyFill="1" applyBorder="1" applyAlignment="1">
      <alignment horizontal="center" vertical="center" wrapText="1"/>
    </xf>
    <xf numFmtId="0" fontId="269" fillId="0" borderId="11" xfId="0" applyFont="1" applyBorder="1" applyAlignment="1">
      <alignment horizontal="center" vertical="center"/>
    </xf>
    <xf numFmtId="0" fontId="269" fillId="0" borderId="13" xfId="0" applyFont="1" applyBorder="1" applyAlignment="1">
      <alignment horizontal="center" vertical="center"/>
    </xf>
    <xf numFmtId="10" fontId="269" fillId="0" borderId="12" xfId="0" applyNumberFormat="1" applyFont="1" applyBorder="1" applyAlignment="1">
      <alignment horizontal="center" vertical="center"/>
    </xf>
    <xf numFmtId="10" fontId="269" fillId="0" borderId="14" xfId="0" applyNumberFormat="1" applyFont="1" applyBorder="1" applyAlignment="1">
      <alignment horizontal="center" vertical="center"/>
    </xf>
    <xf numFmtId="10" fontId="269" fillId="0" borderId="0" xfId="0" applyNumberFormat="1" applyFont="1" applyAlignment="1">
      <alignment horizontal="center" vertical="center"/>
    </xf>
    <xf numFmtId="0" fontId="0" fillId="0" borderId="0" xfId="0" applyAlignment="1">
      <alignment vertical="center"/>
    </xf>
    <xf numFmtId="10" fontId="269" fillId="0" borderId="0" xfId="0" applyNumberFormat="1" applyFont="1" applyBorder="1" applyAlignment="1">
      <alignment horizontal="center" vertical="center"/>
    </xf>
    <xf numFmtId="0" fontId="286" fillId="8" borderId="34" xfId="0" applyFont="1" applyFill="1" applyBorder="1" applyAlignment="1">
      <alignment horizontal="center" vertical="center"/>
    </xf>
    <xf numFmtId="0" fontId="276" fillId="7" borderId="22" xfId="0" applyFont="1" applyFill="1" applyBorder="1" applyAlignment="1">
      <alignment horizontal="right" vertical="center" wrapText="1" indent="1"/>
    </xf>
    <xf numFmtId="0" fontId="285" fillId="0" borderId="25" xfId="0" applyFont="1" applyBorder="1" applyAlignment="1">
      <alignment horizontal="center" vertical="center"/>
    </xf>
    <xf numFmtId="0" fontId="286" fillId="8" borderId="37" xfId="0" applyFont="1" applyFill="1" applyBorder="1" applyAlignment="1">
      <alignment horizontal="center" vertical="center"/>
    </xf>
    <xf numFmtId="0" fontId="287" fillId="0" borderId="27" xfId="0" applyFont="1" applyBorder="1" applyAlignment="1">
      <alignment horizontal="center" vertical="center" wrapText="1"/>
    </xf>
    <xf numFmtId="0" fontId="287" fillId="10" borderId="33" xfId="0" applyFont="1" applyFill="1" applyBorder="1" applyAlignment="1">
      <alignment horizontal="center" vertical="center" wrapText="1"/>
    </xf>
    <xf numFmtId="0" fontId="287" fillId="10" borderId="32" xfId="0" applyFont="1" applyFill="1" applyBorder="1" applyAlignment="1">
      <alignment horizontal="center" vertical="center" wrapText="1"/>
    </xf>
    <xf numFmtId="0" fontId="287" fillId="10" borderId="31" xfId="0" applyFont="1" applyFill="1" applyBorder="1" applyAlignment="1">
      <alignment horizontal="center" vertical="center" wrapText="1"/>
    </xf>
    <xf numFmtId="0" fontId="287" fillId="0" borderId="32" xfId="0" applyFont="1" applyBorder="1" applyAlignment="1">
      <alignment horizontal="center" vertical="center" wrapText="1"/>
    </xf>
    <xf numFmtId="0" fontId="268" fillId="0" borderId="6" xfId="0" applyFont="1" applyBorder="1" applyAlignment="1">
      <alignment horizontal="center" vertical="center" wrapText="1"/>
    </xf>
    <xf numFmtId="0" fontId="270" fillId="0" borderId="8" xfId="0" applyFont="1" applyBorder="1" applyAlignment="1">
      <alignment horizontal="center" vertical="center" wrapText="1"/>
    </xf>
    <xf numFmtId="0" fontId="270" fillId="0" borderId="40" xfId="0" applyFont="1" applyBorder="1" applyAlignment="1">
      <alignment horizontal="center" vertical="center" wrapText="1"/>
    </xf>
    <xf numFmtId="0" fontId="289" fillId="13" borderId="7" xfId="0" applyFont="1" applyFill="1" applyBorder="1" applyAlignment="1">
      <alignment horizontal="center" vertical="center" wrapText="1"/>
    </xf>
    <xf numFmtId="0" fontId="282" fillId="11" borderId="41" xfId="0" applyFont="1" applyFill="1" applyBorder="1" applyAlignment="1">
      <alignment horizontal="center" vertical="center" wrapText="1"/>
    </xf>
    <xf numFmtId="0" fontId="282" fillId="11" borderId="42" xfId="0" applyFont="1" applyFill="1" applyBorder="1" applyAlignment="1">
      <alignment horizontal="center" vertical="center" wrapText="1"/>
    </xf>
    <xf numFmtId="0" fontId="282" fillId="11" borderId="43" xfId="0" applyFont="1" applyFill="1" applyBorder="1" applyAlignment="1">
      <alignment horizontal="center" vertical="center" wrapText="1"/>
    </xf>
    <xf numFmtId="49" fontId="268" fillId="0" borderId="0" xfId="0" applyNumberFormat="1" applyFont="1" applyBorder="1" applyAlignment="1">
      <alignment horizontal="center" vertical="center" wrapText="1"/>
    </xf>
    <xf numFmtId="0" fontId="267" fillId="0" borderId="6" xfId="0" quotePrefix="1" applyFont="1" applyBorder="1" applyAlignment="1">
      <alignment horizontal="center" vertical="center" wrapText="1"/>
    </xf>
    <xf numFmtId="0" fontId="298" fillId="0" borderId="1" xfId="0" applyFont="1" applyBorder="1" applyAlignment="1">
      <alignment horizontal="center" vertical="center"/>
    </xf>
    <xf numFmtId="0" fontId="279" fillId="0" borderId="39" xfId="0" applyFont="1" applyBorder="1" applyAlignment="1">
      <alignment horizontal="left" vertical="center" wrapText="1" indent="1"/>
    </xf>
    <xf numFmtId="0" fontId="266" fillId="0" borderId="8" xfId="0" applyFont="1" applyBorder="1" applyAlignment="1">
      <alignment horizontal="center" vertical="top" wrapText="1"/>
    </xf>
    <xf numFmtId="0" fontId="272" fillId="0" borderId="0" xfId="1" applyFont="1" applyFill="1" applyAlignment="1">
      <alignment horizontal="center" vertical="center"/>
    </xf>
    <xf numFmtId="0" fontId="279" fillId="0" borderId="0" xfId="0" applyFont="1" applyFill="1" applyAlignment="1">
      <alignment horizontal="left" vertical="center" wrapText="1"/>
    </xf>
    <xf numFmtId="0" fontId="299" fillId="0" borderId="0" xfId="0" applyFont="1" applyAlignment="1">
      <alignment vertical="center"/>
    </xf>
    <xf numFmtId="0" fontId="276" fillId="7" borderId="50" xfId="0" applyFont="1" applyFill="1" applyBorder="1" applyAlignment="1">
      <alignment horizontal="right" vertical="center" wrapText="1" indent="1"/>
    </xf>
    <xf numFmtId="10" fontId="275" fillId="9" borderId="21" xfId="0" applyNumberFormat="1" applyFont="1" applyFill="1" applyBorder="1" applyAlignment="1">
      <alignment horizontal="center" vertical="center" wrapText="1"/>
    </xf>
    <xf numFmtId="166" fontId="265" fillId="0" borderId="49" xfId="0" applyNumberFormat="1" applyFont="1" applyFill="1" applyBorder="1" applyAlignment="1">
      <alignment horizontal="center" vertical="center" wrapText="1"/>
    </xf>
    <xf numFmtId="166" fontId="268" fillId="0" borderId="49" xfId="0" applyNumberFormat="1" applyFont="1" applyFill="1" applyBorder="1" applyAlignment="1">
      <alignment horizontal="center" vertical="center" wrapText="1"/>
    </xf>
    <xf numFmtId="10" fontId="268" fillId="0" borderId="51" xfId="0" applyNumberFormat="1" applyFont="1" applyFill="1" applyBorder="1" applyAlignment="1">
      <alignment horizontal="center" vertical="center" wrapText="1"/>
    </xf>
    <xf numFmtId="0" fontId="265" fillId="0" borderId="49" xfId="0" applyFont="1" applyFill="1" applyBorder="1" applyAlignment="1">
      <alignment horizontal="center" vertical="center" wrapText="1"/>
    </xf>
    <xf numFmtId="0" fontId="268" fillId="0" borderId="49" xfId="0" applyFont="1" applyFill="1" applyBorder="1" applyAlignment="1">
      <alignment horizontal="center" vertical="center" wrapText="1"/>
    </xf>
    <xf numFmtId="10" fontId="265" fillId="0" borderId="51" xfId="0" applyNumberFormat="1" applyFont="1" applyFill="1" applyBorder="1" applyAlignment="1">
      <alignment horizontal="center" vertical="center" wrapText="1"/>
    </xf>
    <xf numFmtId="0" fontId="265" fillId="0" borderId="0" xfId="0" applyFont="1" applyFill="1" applyBorder="1" applyAlignment="1">
      <alignment horizontal="center" vertical="center" wrapText="1"/>
    </xf>
    <xf numFmtId="10" fontId="265" fillId="0" borderId="52" xfId="0" applyNumberFormat="1" applyFont="1" applyFill="1" applyBorder="1" applyAlignment="1">
      <alignment horizontal="center" vertical="center" wrapText="1"/>
    </xf>
    <xf numFmtId="0" fontId="282" fillId="0" borderId="0" xfId="0" applyFont="1" applyFill="1" applyBorder="1" applyAlignment="1">
      <alignment horizontal="center" vertical="center" wrapText="1"/>
    </xf>
    <xf numFmtId="0" fontId="282" fillId="0" borderId="53" xfId="0" applyFont="1" applyFill="1" applyBorder="1" applyAlignment="1">
      <alignment horizontal="center" vertical="center" wrapText="1"/>
    </xf>
    <xf numFmtId="0" fontId="265" fillId="10" borderId="44" xfId="0" applyFont="1" applyFill="1" applyBorder="1" applyAlignment="1">
      <alignment horizontal="center" vertical="center" wrapText="1"/>
    </xf>
    <xf numFmtId="0" fontId="265" fillId="10" borderId="26" xfId="0" applyFont="1" applyFill="1" applyBorder="1" applyAlignment="1">
      <alignment horizontal="center" vertical="center" wrapText="1"/>
    </xf>
    <xf numFmtId="10" fontId="265" fillId="10" borderId="45" xfId="0" applyNumberFormat="1" applyFont="1" applyFill="1" applyBorder="1" applyAlignment="1">
      <alignment horizontal="center" vertical="center" wrapText="1"/>
    </xf>
    <xf numFmtId="0" fontId="265" fillId="0" borderId="44" xfId="0" applyFont="1" applyBorder="1" applyAlignment="1">
      <alignment horizontal="center" vertical="center" wrapText="1"/>
    </xf>
    <xf numFmtId="0" fontId="265" fillId="0" borderId="26" xfId="0" applyFont="1" applyBorder="1" applyAlignment="1">
      <alignment horizontal="center" vertical="center" wrapText="1"/>
    </xf>
    <xf numFmtId="10" fontId="265" fillId="0" borderId="45" xfId="0" applyNumberFormat="1" applyFont="1" applyBorder="1" applyAlignment="1">
      <alignment horizontal="center" vertical="center" wrapText="1"/>
    </xf>
    <xf numFmtId="0" fontId="265" fillId="10" borderId="33" xfId="0" applyFont="1" applyFill="1" applyBorder="1" applyAlignment="1">
      <alignment horizontal="center" vertical="center" wrapText="1"/>
    </xf>
    <xf numFmtId="0" fontId="265" fillId="10" borderId="46" xfId="0" applyFont="1" applyFill="1" applyBorder="1" applyAlignment="1">
      <alignment horizontal="center" vertical="center" wrapText="1"/>
    </xf>
    <xf numFmtId="10" fontId="265" fillId="10" borderId="47" xfId="0" applyNumberFormat="1" applyFont="1" applyFill="1" applyBorder="1" applyAlignment="1">
      <alignment horizontal="center" vertical="center" wrapText="1"/>
    </xf>
    <xf numFmtId="0" fontId="265" fillId="0" borderId="0" xfId="0" applyFont="1" applyAlignment="1">
      <alignment vertical="center"/>
    </xf>
    <xf numFmtId="0" fontId="282" fillId="12" borderId="30" xfId="0" applyFont="1" applyFill="1" applyBorder="1" applyAlignment="1">
      <alignment horizontal="center" vertical="center" wrapText="1"/>
    </xf>
    <xf numFmtId="1" fontId="265" fillId="6" borderId="29" xfId="0" applyNumberFormat="1" applyFont="1" applyFill="1" applyBorder="1" applyAlignment="1">
      <alignment horizontal="center" vertical="center"/>
    </xf>
    <xf numFmtId="9" fontId="265" fillId="6" borderId="28" xfId="0" applyNumberFormat="1" applyFont="1" applyFill="1" applyBorder="1" applyAlignment="1">
      <alignment horizontal="center" vertical="center"/>
    </xf>
    <xf numFmtId="0" fontId="272" fillId="17" borderId="0" xfId="1" applyFont="1" applyFill="1" applyAlignment="1">
      <alignment horizontal="center" vertical="center"/>
    </xf>
    <xf numFmtId="0" fontId="301" fillId="18" borderId="8" xfId="0" applyFont="1" applyFill="1" applyBorder="1" applyAlignment="1">
      <alignment horizontal="center" vertical="top" wrapText="1"/>
    </xf>
    <xf numFmtId="0" fontId="301" fillId="4" borderId="8" xfId="0" applyFont="1" applyFill="1" applyBorder="1" applyAlignment="1">
      <alignment horizontal="center" vertical="top" wrapText="1"/>
    </xf>
    <xf numFmtId="0" fontId="301" fillId="19" borderId="8" xfId="0" applyFont="1" applyFill="1" applyBorder="1" applyAlignment="1">
      <alignment horizontal="center" vertical="top" wrapText="1"/>
    </xf>
    <xf numFmtId="0" fontId="302" fillId="13" borderId="24" xfId="0" applyFont="1" applyFill="1" applyBorder="1" applyAlignment="1">
      <alignment horizontal="center" vertical="center"/>
    </xf>
    <xf numFmtId="0" fontId="302" fillId="14" borderId="24" xfId="0" applyFont="1" applyFill="1" applyBorder="1" applyAlignment="1">
      <alignment horizontal="center" vertical="center"/>
    </xf>
    <xf numFmtId="0" fontId="264" fillId="0" borderId="8" xfId="0" applyFont="1" applyBorder="1" applyAlignment="1">
      <alignment horizontal="center" vertical="top" wrapText="1"/>
    </xf>
    <xf numFmtId="0" fontId="0" fillId="0" borderId="0" xfId="0" applyAlignment="1">
      <alignment horizontal="right"/>
    </xf>
    <xf numFmtId="0" fontId="263" fillId="0" borderId="0" xfId="2"/>
    <xf numFmtId="0" fontId="282" fillId="0" borderId="0" xfId="2" applyFont="1" applyAlignment="1">
      <alignment horizontal="center" vertical="center"/>
    </xf>
    <xf numFmtId="0" fontId="282" fillId="0" borderId="6" xfId="2" applyFont="1" applyBorder="1" applyAlignment="1">
      <alignment horizontal="center" vertical="center"/>
    </xf>
    <xf numFmtId="0" fontId="306" fillId="0" borderId="0" xfId="2" applyFont="1" applyAlignment="1">
      <alignment horizontal="center" vertical="center"/>
    </xf>
    <xf numFmtId="0" fontId="279" fillId="0" borderId="0" xfId="2" applyFont="1" applyAlignment="1">
      <alignment horizontal="left" vertical="center" wrapText="1" indent="1"/>
    </xf>
    <xf numFmtId="168" fontId="279" fillId="0" borderId="0" xfId="2" applyNumberFormat="1" applyFont="1" applyAlignment="1">
      <alignment horizontal="right"/>
    </xf>
    <xf numFmtId="0" fontId="302" fillId="17" borderId="55" xfId="0" applyFont="1" applyFill="1" applyBorder="1" applyAlignment="1">
      <alignment horizontal="center" vertical="center"/>
    </xf>
    <xf numFmtId="0" fontId="268" fillId="0" borderId="8" xfId="0" applyFont="1" applyBorder="1" applyAlignment="1">
      <alignment horizontal="center" vertical="center" wrapText="1"/>
    </xf>
    <xf numFmtId="0" fontId="308" fillId="0" borderId="0" xfId="1" applyFont="1" applyAlignment="1">
      <alignment horizontal="center" vertical="center"/>
    </xf>
    <xf numFmtId="0" fontId="261" fillId="0" borderId="0" xfId="0" applyFont="1" applyAlignment="1">
      <alignment horizontal="center" vertical="center"/>
    </xf>
    <xf numFmtId="14" fontId="261" fillId="3" borderId="0" xfId="0" applyNumberFormat="1" applyFont="1" applyFill="1" applyAlignment="1">
      <alignment horizontal="center" vertical="center"/>
    </xf>
    <xf numFmtId="14" fontId="261" fillId="3" borderId="0" xfId="0" applyNumberFormat="1" applyFont="1" applyFill="1" applyBorder="1" applyAlignment="1">
      <alignment horizontal="center" vertical="center" wrapText="1"/>
    </xf>
    <xf numFmtId="0" fontId="261" fillId="0" borderId="0" xfId="0" applyFont="1" applyAlignment="1">
      <alignment horizontal="left" vertical="center" wrapText="1"/>
    </xf>
    <xf numFmtId="0" fontId="261" fillId="0" borderId="0" xfId="0" applyFont="1" applyAlignment="1">
      <alignment horizontal="left" vertical="center" wrapText="1" indent="1"/>
    </xf>
    <xf numFmtId="0" fontId="261" fillId="0" borderId="0" xfId="0" applyFont="1" applyAlignment="1">
      <alignment horizontal="center" vertical="center" wrapText="1"/>
    </xf>
    <xf numFmtId="164" fontId="261" fillId="0" borderId="0" xfId="0" applyNumberFormat="1" applyFont="1" applyAlignment="1">
      <alignment horizontal="right"/>
    </xf>
    <xf numFmtId="14" fontId="261" fillId="0" borderId="0" xfId="0" applyNumberFormat="1" applyFont="1" applyAlignment="1">
      <alignment horizontal="center" vertical="center"/>
    </xf>
    <xf numFmtId="49" fontId="261" fillId="0" borderId="0" xfId="0" applyNumberFormat="1" applyFont="1" applyAlignment="1">
      <alignment horizontal="center" vertical="center"/>
    </xf>
    <xf numFmtId="0" fontId="261" fillId="0" borderId="1" xfId="0" applyFont="1" applyBorder="1" applyAlignment="1">
      <alignment horizontal="center" vertical="center"/>
    </xf>
    <xf numFmtId="0" fontId="261" fillId="0" borderId="0" xfId="0" applyFont="1" applyBorder="1" applyAlignment="1">
      <alignment horizontal="center" vertical="center" wrapText="1"/>
    </xf>
    <xf numFmtId="0" fontId="261" fillId="0" borderId="2" xfId="0" applyFont="1" applyBorder="1" applyAlignment="1">
      <alignment horizontal="center" vertical="center" wrapText="1"/>
    </xf>
    <xf numFmtId="0" fontId="261" fillId="0" borderId="5" xfId="0" applyFont="1" applyBorder="1" applyAlignment="1">
      <alignment horizontal="center" vertical="center"/>
    </xf>
    <xf numFmtId="0" fontId="261" fillId="0" borderId="4" xfId="0" applyFont="1" applyBorder="1" applyAlignment="1">
      <alignment horizontal="center" vertical="center"/>
    </xf>
    <xf numFmtId="164" fontId="261" fillId="0" borderId="0" xfId="0" applyNumberFormat="1" applyFont="1" applyBorder="1" applyAlignment="1">
      <alignment horizontal="center"/>
    </xf>
    <xf numFmtId="164" fontId="261" fillId="0" borderId="0" xfId="0" applyNumberFormat="1" applyFont="1" applyBorder="1" applyAlignment="1">
      <alignment horizontal="right"/>
    </xf>
    <xf numFmtId="14" fontId="261" fillId="0" borderId="0" xfId="0" applyNumberFormat="1" applyFont="1" applyBorder="1" applyAlignment="1">
      <alignment horizontal="center" vertical="center"/>
    </xf>
    <xf numFmtId="164" fontId="261" fillId="0" borderId="0" xfId="0" applyNumberFormat="1" applyFont="1" applyBorder="1" applyAlignment="1">
      <alignment horizontal="center" vertical="center"/>
    </xf>
    <xf numFmtId="167" fontId="261" fillId="0" borderId="0" xfId="0" applyNumberFormat="1" applyFont="1" applyBorder="1" applyAlignment="1">
      <alignment wrapText="1"/>
    </xf>
    <xf numFmtId="0" fontId="261" fillId="0" borderId="2" xfId="0" applyFont="1" applyBorder="1" applyAlignment="1">
      <alignment horizontal="center" vertical="center"/>
    </xf>
    <xf numFmtId="0" fontId="261" fillId="0" borderId="0" xfId="0" applyFont="1" applyFill="1" applyAlignment="1">
      <alignment horizontal="center" vertical="center"/>
    </xf>
    <xf numFmtId="0" fontId="261" fillId="0" borderId="0" xfId="0" applyFont="1" applyFill="1" applyAlignment="1">
      <alignment horizontal="left" vertical="center" wrapText="1"/>
    </xf>
    <xf numFmtId="0" fontId="261" fillId="0" borderId="0" xfId="0" applyFont="1" applyFill="1" applyAlignment="1">
      <alignment horizontal="left" vertical="center" wrapText="1" indent="1"/>
    </xf>
    <xf numFmtId="0" fontId="261" fillId="0" borderId="0" xfId="0" applyFont="1" applyFill="1" applyAlignment="1">
      <alignment horizontal="center" vertical="center" wrapText="1"/>
    </xf>
    <xf numFmtId="164" fontId="261" fillId="0" borderId="0" xfId="0" applyNumberFormat="1" applyFont="1" applyFill="1" applyAlignment="1">
      <alignment horizontal="right"/>
    </xf>
    <xf numFmtId="14" fontId="261" fillId="0" borderId="0" xfId="0" applyNumberFormat="1" applyFont="1" applyFill="1" applyAlignment="1">
      <alignment horizontal="center" vertical="center"/>
    </xf>
    <xf numFmtId="8" fontId="261" fillId="0" borderId="1" xfId="0" applyNumberFormat="1" applyFont="1" applyFill="1" applyBorder="1" applyAlignment="1">
      <alignment horizontal="center" vertical="center"/>
    </xf>
    <xf numFmtId="0" fontId="261" fillId="0" borderId="0" xfId="0" applyFont="1" applyFill="1" applyBorder="1" applyAlignment="1">
      <alignment horizontal="center" vertical="center" wrapText="1"/>
    </xf>
    <xf numFmtId="0" fontId="261" fillId="0" borderId="2" xfId="0" applyFont="1" applyFill="1" applyBorder="1" applyAlignment="1">
      <alignment horizontal="center" vertical="center" wrapText="1"/>
    </xf>
    <xf numFmtId="0" fontId="261" fillId="0" borderId="5" xfId="0" applyFont="1" applyFill="1" applyBorder="1" applyAlignment="1">
      <alignment horizontal="center" vertical="center"/>
    </xf>
    <xf numFmtId="0" fontId="261" fillId="0" borderId="4" xfId="0" applyFont="1" applyFill="1" applyBorder="1" applyAlignment="1">
      <alignment horizontal="center" vertical="center"/>
    </xf>
    <xf numFmtId="164" fontId="261" fillId="0" borderId="0" xfId="0" applyNumberFormat="1" applyFont="1" applyFill="1" applyBorder="1" applyAlignment="1">
      <alignment horizontal="right"/>
    </xf>
    <xf numFmtId="14" fontId="261" fillId="0" borderId="0" xfId="0" applyNumberFormat="1" applyFont="1" applyFill="1" applyBorder="1" applyAlignment="1">
      <alignment horizontal="center" vertical="center"/>
    </xf>
    <xf numFmtId="167" fontId="261" fillId="0" borderId="0" xfId="0" applyNumberFormat="1" applyFont="1" applyFill="1" applyBorder="1" applyAlignment="1">
      <alignment wrapText="1"/>
    </xf>
    <xf numFmtId="0" fontId="261" fillId="0" borderId="2" xfId="0" applyFont="1" applyFill="1" applyBorder="1" applyAlignment="1">
      <alignment horizontal="center" vertical="center"/>
    </xf>
    <xf numFmtId="14" fontId="261" fillId="3" borderId="0" xfId="0" applyNumberFormat="1" applyFont="1" applyFill="1" applyBorder="1" applyAlignment="1">
      <alignment horizontal="center" vertical="center"/>
    </xf>
    <xf numFmtId="164" fontId="261" fillId="16" borderId="0" xfId="0" applyNumberFormat="1" applyFont="1" applyFill="1" applyBorder="1" applyAlignment="1">
      <alignment horizontal="right"/>
    </xf>
    <xf numFmtId="164" fontId="261" fillId="0" borderId="0" xfId="0" applyNumberFormat="1" applyFont="1" applyBorder="1" applyAlignment="1">
      <alignment horizontal="right" vertical="center"/>
    </xf>
    <xf numFmtId="167" fontId="261" fillId="0" borderId="0" xfId="0" applyNumberFormat="1" applyFont="1" applyBorder="1" applyAlignment="1">
      <alignment horizontal="center" vertical="center" wrapText="1"/>
    </xf>
    <xf numFmtId="14" fontId="261" fillId="4" borderId="0" xfId="0" applyNumberFormat="1" applyFont="1" applyFill="1" applyAlignment="1">
      <alignment horizontal="center" vertical="center"/>
    </xf>
    <xf numFmtId="49" fontId="261" fillId="4" borderId="0" xfId="0" applyNumberFormat="1" applyFont="1" applyFill="1" applyAlignment="1">
      <alignment horizontal="center" vertical="center"/>
    </xf>
    <xf numFmtId="14" fontId="261" fillId="0" borderId="0" xfId="0" applyNumberFormat="1" applyFont="1" applyBorder="1" applyAlignment="1">
      <alignment horizontal="center" vertical="center" wrapText="1"/>
    </xf>
    <xf numFmtId="164" fontId="261" fillId="0" borderId="0" xfId="0" applyNumberFormat="1" applyFont="1" applyBorder="1" applyAlignment="1">
      <alignment horizontal="center" vertical="center" wrapText="1"/>
    </xf>
    <xf numFmtId="49" fontId="261" fillId="0" borderId="0" xfId="0" applyNumberFormat="1" applyFont="1" applyFill="1" applyAlignment="1">
      <alignment horizontal="center" vertical="center"/>
    </xf>
    <xf numFmtId="0" fontId="261" fillId="0" borderId="1" xfId="0" applyFont="1" applyFill="1" applyBorder="1" applyAlignment="1">
      <alignment horizontal="center" vertical="center"/>
    </xf>
    <xf numFmtId="49" fontId="261" fillId="0" borderId="0" xfId="0" applyNumberFormat="1" applyFont="1" applyAlignment="1">
      <alignment horizontal="center" vertical="center" wrapText="1"/>
    </xf>
    <xf numFmtId="0" fontId="261" fillId="2" borderId="2" xfId="0" applyFont="1" applyFill="1" applyBorder="1" applyAlignment="1">
      <alignment horizontal="center" vertical="center"/>
    </xf>
    <xf numFmtId="14" fontId="261" fillId="0" borderId="0" xfId="0" applyNumberFormat="1" applyFont="1" applyAlignment="1">
      <alignment horizontal="center" vertical="center" wrapText="1"/>
    </xf>
    <xf numFmtId="14" fontId="261" fillId="0" borderId="0" xfId="0" applyNumberFormat="1" applyFont="1" applyFill="1" applyBorder="1" applyAlignment="1">
      <alignment horizontal="center" vertical="center" wrapText="1"/>
    </xf>
    <xf numFmtId="164" fontId="261" fillId="0" borderId="0" xfId="0" applyNumberFormat="1" applyFont="1" applyAlignment="1">
      <alignment horizontal="center" vertical="center"/>
    </xf>
    <xf numFmtId="164" fontId="261" fillId="0" borderId="0" xfId="0" applyNumberFormat="1" applyFont="1" applyAlignment="1">
      <alignment horizontal="right" vertical="center"/>
    </xf>
    <xf numFmtId="167" fontId="261" fillId="0" borderId="0" xfId="0" applyNumberFormat="1" applyFont="1" applyAlignment="1">
      <alignment wrapText="1"/>
    </xf>
    <xf numFmtId="4" fontId="261" fillId="0" borderId="0" xfId="0" applyNumberFormat="1" applyFont="1" applyFill="1" applyAlignment="1">
      <alignment horizontal="center" vertical="center" wrapText="1"/>
    </xf>
    <xf numFmtId="14" fontId="261" fillId="6" borderId="0" xfId="0" applyNumberFormat="1" applyFont="1" applyFill="1" applyBorder="1" applyAlignment="1">
      <alignment horizontal="center" vertical="center"/>
    </xf>
    <xf numFmtId="14" fontId="261" fillId="6" borderId="0" xfId="0" applyNumberFormat="1" applyFont="1" applyFill="1" applyBorder="1" applyAlignment="1">
      <alignment horizontal="center" vertical="center" wrapText="1"/>
    </xf>
    <xf numFmtId="164" fontId="261" fillId="15" borderId="0" xfId="0" applyNumberFormat="1" applyFont="1" applyFill="1" applyBorder="1" applyAlignment="1">
      <alignment horizontal="right"/>
    </xf>
    <xf numFmtId="14" fontId="261" fillId="15" borderId="0" xfId="0" applyNumberFormat="1" applyFont="1" applyFill="1" applyBorder="1" applyAlignment="1">
      <alignment horizontal="center" vertical="center" wrapText="1"/>
    </xf>
    <xf numFmtId="14" fontId="261" fillId="15" borderId="0" xfId="0" applyNumberFormat="1" applyFont="1" applyFill="1" applyBorder="1" applyAlignment="1">
      <alignment horizontal="center" vertical="center"/>
    </xf>
    <xf numFmtId="167" fontId="261" fillId="15" borderId="0" xfId="0" applyNumberFormat="1" applyFont="1" applyFill="1" applyBorder="1" applyAlignment="1">
      <alignment horizontal="center" vertical="center"/>
    </xf>
    <xf numFmtId="0" fontId="261" fillId="15" borderId="2" xfId="0" applyFont="1" applyFill="1" applyBorder="1" applyAlignment="1">
      <alignment horizontal="center" vertical="center"/>
    </xf>
    <xf numFmtId="49" fontId="261" fillId="0" borderId="0" xfId="0" applyNumberFormat="1" applyFont="1" applyFill="1" applyAlignment="1">
      <alignment horizontal="center" vertical="center" wrapText="1"/>
    </xf>
    <xf numFmtId="0" fontId="261" fillId="0" borderId="0" xfId="0" applyFont="1" applyBorder="1" applyAlignment="1">
      <alignment horizontal="left" vertical="center" wrapText="1" indent="1"/>
    </xf>
    <xf numFmtId="0" fontId="261" fillId="0" borderId="0" xfId="0" applyFont="1" applyAlignment="1">
      <alignment horizontal="left" vertical="center" indent="1"/>
    </xf>
    <xf numFmtId="0" fontId="261" fillId="0" borderId="0" xfId="0" quotePrefix="1" applyFont="1" applyAlignment="1">
      <alignment horizontal="center" vertical="center"/>
    </xf>
    <xf numFmtId="164" fontId="261" fillId="0" borderId="0" xfId="0" applyNumberFormat="1" applyFont="1" applyAlignment="1">
      <alignment horizontal="center" vertical="center" wrapText="1"/>
    </xf>
    <xf numFmtId="167" fontId="261" fillId="0" borderId="0" xfId="0" applyNumberFormat="1" applyFont="1" applyAlignment="1">
      <alignment horizontal="center" vertical="center" wrapText="1"/>
    </xf>
    <xf numFmtId="164" fontId="261" fillId="6" borderId="0" xfId="0" applyNumberFormat="1" applyFont="1" applyFill="1" applyBorder="1" applyAlignment="1">
      <alignment horizontal="center" vertical="center" wrapText="1"/>
    </xf>
    <xf numFmtId="164" fontId="261" fillId="0" borderId="0" xfId="0" applyNumberFormat="1" applyFont="1" applyAlignment="1">
      <alignment horizontal="center"/>
    </xf>
    <xf numFmtId="14" fontId="261" fillId="0" borderId="1" xfId="0" applyNumberFormat="1" applyFont="1" applyBorder="1" applyAlignment="1">
      <alignment horizontal="center" vertical="center"/>
    </xf>
    <xf numFmtId="0" fontId="261" fillId="15" borderId="0" xfId="0" applyFont="1" applyFill="1" applyBorder="1" applyAlignment="1">
      <alignment horizontal="center" vertical="center"/>
    </xf>
    <xf numFmtId="169" fontId="261" fillId="0" borderId="0" xfId="0" applyNumberFormat="1" applyFont="1" applyBorder="1" applyAlignment="1">
      <alignment horizontal="right"/>
    </xf>
    <xf numFmtId="0" fontId="261" fillId="0" borderId="54" xfId="0" applyFont="1" applyFill="1" applyBorder="1" applyAlignment="1">
      <alignment horizontal="center" vertical="center" wrapText="1"/>
    </xf>
    <xf numFmtId="164" fontId="261" fillId="0" borderId="0" xfId="0" applyNumberFormat="1" applyFont="1" applyFill="1" applyBorder="1" applyAlignment="1">
      <alignment horizontal="center" vertical="center"/>
    </xf>
    <xf numFmtId="170" fontId="261" fillId="0" borderId="0" xfId="0" applyNumberFormat="1" applyFont="1" applyBorder="1" applyAlignment="1">
      <alignment horizontal="right"/>
    </xf>
    <xf numFmtId="14" fontId="261" fillId="3" borderId="0" xfId="0" applyNumberFormat="1" applyFont="1" applyFill="1" applyAlignment="1">
      <alignment horizontal="center" vertical="center" wrapText="1"/>
    </xf>
    <xf numFmtId="167" fontId="261" fillId="0" borderId="0" xfId="0" applyNumberFormat="1" applyFont="1" applyFill="1" applyBorder="1" applyAlignment="1">
      <alignment horizontal="center" vertical="center" wrapText="1"/>
    </xf>
    <xf numFmtId="164" fontId="261" fillId="6" borderId="0" xfId="0" applyNumberFormat="1" applyFont="1" applyFill="1" applyBorder="1" applyAlignment="1">
      <alignment horizontal="right"/>
    </xf>
    <xf numFmtId="167" fontId="261" fillId="15" borderId="0" xfId="0" applyNumberFormat="1" applyFont="1" applyFill="1" applyBorder="1" applyAlignment="1">
      <alignment wrapText="1"/>
    </xf>
    <xf numFmtId="164" fontId="261" fillId="0" borderId="5" xfId="0" applyNumberFormat="1" applyFont="1" applyBorder="1" applyAlignment="1">
      <alignment horizontal="center" vertical="center"/>
    </xf>
    <xf numFmtId="164" fontId="261" fillId="0" borderId="4" xfId="0" applyNumberFormat="1" applyFont="1" applyBorder="1" applyAlignment="1">
      <alignment horizontal="center" vertical="center"/>
    </xf>
    <xf numFmtId="0" fontId="261" fillId="0" borderId="0" xfId="0" applyFont="1" applyBorder="1" applyAlignment="1">
      <alignment horizontal="center" vertical="center"/>
    </xf>
    <xf numFmtId="43" fontId="272" fillId="0" borderId="0" xfId="1" applyNumberFormat="1" applyFont="1" applyAlignment="1">
      <alignment horizontal="center" vertical="center"/>
    </xf>
    <xf numFmtId="49" fontId="261" fillId="0" borderId="0" xfId="0" applyNumberFormat="1" applyFont="1" applyBorder="1" applyAlignment="1">
      <alignment horizontal="center" vertical="center"/>
    </xf>
    <xf numFmtId="0" fontId="261" fillId="0" borderId="1" xfId="0" applyFont="1" applyBorder="1" applyAlignment="1">
      <alignment horizontal="center" vertical="center" wrapText="1"/>
    </xf>
    <xf numFmtId="167" fontId="261" fillId="15" borderId="0" xfId="0" applyNumberFormat="1" applyFont="1" applyFill="1" applyBorder="1" applyAlignment="1">
      <alignment horizontal="right"/>
    </xf>
    <xf numFmtId="164" fontId="261" fillId="6" borderId="48" xfId="0" applyNumberFormat="1" applyFont="1" applyFill="1" applyBorder="1" applyAlignment="1">
      <alignment horizontal="right"/>
    </xf>
    <xf numFmtId="164" fontId="261" fillId="15" borderId="0" xfId="0" applyNumberFormat="1" applyFont="1" applyFill="1" applyBorder="1" applyAlignment="1">
      <alignment horizontal="right" vertical="center"/>
    </xf>
    <xf numFmtId="167" fontId="261" fillId="15" borderId="0" xfId="0" applyNumberFormat="1" applyFont="1" applyFill="1" applyBorder="1" applyAlignment="1">
      <alignment horizontal="center" vertical="center" wrapText="1"/>
    </xf>
    <xf numFmtId="14" fontId="261" fillId="0" borderId="2" xfId="0" applyNumberFormat="1" applyFont="1" applyBorder="1" applyAlignment="1">
      <alignment horizontal="center" vertical="center" wrapText="1"/>
    </xf>
    <xf numFmtId="0" fontId="261" fillId="0" borderId="0" xfId="0" applyNumberFormat="1" applyFont="1" applyFill="1" applyAlignment="1">
      <alignment horizontal="center" vertical="center"/>
    </xf>
    <xf numFmtId="49" fontId="261" fillId="0" borderId="2" xfId="0" applyNumberFormat="1" applyFont="1" applyBorder="1" applyAlignment="1">
      <alignment horizontal="center" vertical="center"/>
    </xf>
    <xf numFmtId="49" fontId="260" fillId="0" borderId="0" xfId="0" applyNumberFormat="1" applyFont="1" applyAlignment="1">
      <alignment horizontal="center" vertical="center"/>
    </xf>
    <xf numFmtId="0" fontId="260" fillId="0" borderId="2" xfId="0" applyFont="1" applyBorder="1" applyAlignment="1">
      <alignment horizontal="center" vertical="center" wrapText="1"/>
    </xf>
    <xf numFmtId="0" fontId="259" fillId="0" borderId="0" xfId="0" applyFont="1" applyAlignment="1">
      <alignment horizontal="left" vertical="center" wrapText="1"/>
    </xf>
    <xf numFmtId="43" fontId="272" fillId="0" borderId="0" xfId="1" applyNumberFormat="1" applyFont="1" applyFill="1" applyAlignment="1">
      <alignment horizontal="center" vertical="center"/>
    </xf>
    <xf numFmtId="0" fontId="257" fillId="0" borderId="0" xfId="0" applyFont="1" applyFill="1" applyAlignment="1">
      <alignment horizontal="left" vertical="center" wrapText="1" indent="1"/>
    </xf>
    <xf numFmtId="0" fontId="256" fillId="0" borderId="2" xfId="0" applyFont="1" applyBorder="1" applyAlignment="1">
      <alignment horizontal="center" vertical="center" wrapText="1"/>
    </xf>
    <xf numFmtId="0" fontId="255" fillId="0" borderId="0" xfId="0" applyFont="1" applyAlignment="1">
      <alignment horizontal="left" vertical="center" wrapText="1"/>
    </xf>
    <xf numFmtId="0" fontId="253" fillId="0" borderId="5" xfId="0" applyFont="1" applyBorder="1" applyAlignment="1">
      <alignment horizontal="center" vertical="center"/>
    </xf>
    <xf numFmtId="49" fontId="253" fillId="0" borderId="0" xfId="0" applyNumberFormat="1" applyFont="1" applyAlignment="1">
      <alignment horizontal="center" vertical="center"/>
    </xf>
    <xf numFmtId="49" fontId="252" fillId="0" borderId="0" xfId="0" applyNumberFormat="1" applyFont="1" applyAlignment="1">
      <alignment horizontal="center" vertical="center"/>
    </xf>
    <xf numFmtId="0" fontId="272" fillId="0" borderId="0" xfId="1" applyAlignment="1">
      <alignment horizontal="center" vertical="center"/>
    </xf>
    <xf numFmtId="0" fontId="249" fillId="0" borderId="0" xfId="0" applyFont="1" applyAlignment="1">
      <alignment horizontal="left" vertical="center" wrapText="1"/>
    </xf>
    <xf numFmtId="0" fontId="248" fillId="0" borderId="0" xfId="0" applyFont="1" applyAlignment="1">
      <alignment horizontal="left" vertical="center" wrapText="1"/>
    </xf>
    <xf numFmtId="0" fontId="247" fillId="0" borderId="0" xfId="0" applyFont="1" applyAlignment="1">
      <alignment horizontal="left" vertical="center" wrapText="1" indent="1"/>
    </xf>
    <xf numFmtId="0" fontId="272" fillId="20" borderId="0" xfId="1" applyFont="1" applyFill="1" applyAlignment="1">
      <alignment horizontal="center" vertical="center"/>
    </xf>
    <xf numFmtId="0" fontId="261" fillId="20" borderId="0" xfId="0" applyFont="1" applyFill="1" applyAlignment="1">
      <alignment horizontal="center" vertical="center"/>
    </xf>
    <xf numFmtId="0" fontId="279" fillId="20" borderId="0" xfId="0" applyFont="1" applyFill="1" applyAlignment="1">
      <alignment horizontal="left" vertical="center" wrapText="1"/>
    </xf>
    <xf numFmtId="0" fontId="279" fillId="20" borderId="0" xfId="0" applyFont="1" applyFill="1" applyAlignment="1">
      <alignment horizontal="left" vertical="center" wrapText="1" indent="1"/>
    </xf>
    <xf numFmtId="0" fontId="279" fillId="20" borderId="0" xfId="0" applyFont="1" applyFill="1" applyAlignment="1">
      <alignment horizontal="center" vertical="center" wrapText="1"/>
    </xf>
    <xf numFmtId="164" fontId="279" fillId="20" borderId="0" xfId="0" applyNumberFormat="1" applyFont="1" applyFill="1" applyAlignment="1">
      <alignment horizontal="right"/>
    </xf>
    <xf numFmtId="14" fontId="279" fillId="20" borderId="0" xfId="0" applyNumberFormat="1" applyFont="1" applyFill="1" applyAlignment="1">
      <alignment horizontal="center" vertical="center"/>
    </xf>
    <xf numFmtId="49" fontId="279" fillId="20" borderId="0" xfId="0" applyNumberFormat="1" applyFont="1" applyFill="1" applyAlignment="1">
      <alignment horizontal="center" vertical="center"/>
    </xf>
    <xf numFmtId="49" fontId="279" fillId="20" borderId="0" xfId="0" applyNumberFormat="1" applyFont="1" applyFill="1" applyBorder="1" applyAlignment="1">
      <alignment horizontal="center" vertical="center"/>
    </xf>
    <xf numFmtId="0" fontId="279" fillId="20" borderId="1" xfId="0" applyFont="1" applyFill="1" applyBorder="1" applyAlignment="1">
      <alignment horizontal="center" vertical="center"/>
    </xf>
    <xf numFmtId="0" fontId="279" fillId="20" borderId="0" xfId="0" applyFont="1" applyFill="1" applyBorder="1" applyAlignment="1">
      <alignment horizontal="center" vertical="center" wrapText="1"/>
    </xf>
    <xf numFmtId="0" fontId="279" fillId="20" borderId="2" xfId="0" applyFont="1" applyFill="1" applyBorder="1" applyAlignment="1">
      <alignment horizontal="center" vertical="center" wrapText="1"/>
    </xf>
    <xf numFmtId="0" fontId="261" fillId="20" borderId="5" xfId="0" applyFont="1" applyFill="1" applyBorder="1" applyAlignment="1">
      <alignment horizontal="center" vertical="center"/>
    </xf>
    <xf numFmtId="0" fontId="261" fillId="20" borderId="4" xfId="0" applyFont="1" applyFill="1" applyBorder="1" applyAlignment="1">
      <alignment horizontal="center" vertical="center"/>
    </xf>
    <xf numFmtId="164" fontId="279" fillId="20" borderId="0" xfId="0" applyNumberFormat="1" applyFont="1" applyFill="1" applyAlignment="1">
      <alignment horizontal="center" vertical="center"/>
    </xf>
    <xf numFmtId="0" fontId="261" fillId="20" borderId="0" xfId="0" applyFont="1" applyFill="1" applyAlignment="1">
      <alignment horizontal="left" vertical="center" wrapText="1"/>
    </xf>
    <xf numFmtId="0" fontId="261" fillId="20" borderId="0" xfId="0" applyFont="1" applyFill="1" applyAlignment="1">
      <alignment horizontal="left" vertical="center" wrapText="1" indent="1"/>
    </xf>
    <xf numFmtId="0" fontId="261" fillId="20" borderId="0" xfId="0" applyFont="1" applyFill="1" applyAlignment="1">
      <alignment horizontal="center" vertical="center" wrapText="1"/>
    </xf>
    <xf numFmtId="164" fontId="261" fillId="20" borderId="0" xfId="0" applyNumberFormat="1" applyFont="1" applyFill="1" applyAlignment="1">
      <alignment horizontal="right"/>
    </xf>
    <xf numFmtId="14" fontId="261" fillId="20" borderId="0" xfId="0" applyNumberFormat="1" applyFont="1" applyFill="1" applyAlignment="1">
      <alignment horizontal="center" vertical="center"/>
    </xf>
    <xf numFmtId="49" fontId="261" fillId="20" borderId="0" xfId="0" applyNumberFormat="1" applyFont="1" applyFill="1" applyAlignment="1">
      <alignment horizontal="center" vertical="center"/>
    </xf>
    <xf numFmtId="0" fontId="261" fillId="20" borderId="1" xfId="0" applyFont="1" applyFill="1" applyBorder="1" applyAlignment="1">
      <alignment horizontal="center" vertical="center"/>
    </xf>
    <xf numFmtId="0" fontId="261" fillId="20" borderId="0" xfId="0" applyFont="1" applyFill="1" applyBorder="1" applyAlignment="1">
      <alignment horizontal="center" vertical="center" wrapText="1"/>
    </xf>
    <xf numFmtId="0" fontId="261" fillId="20" borderId="2" xfId="0" applyFont="1" applyFill="1" applyBorder="1" applyAlignment="1">
      <alignment horizontal="center" vertical="center" wrapText="1"/>
    </xf>
    <xf numFmtId="164" fontId="261" fillId="20" borderId="0" xfId="0" applyNumberFormat="1" applyFont="1" applyFill="1" applyBorder="1" applyAlignment="1">
      <alignment horizontal="right"/>
    </xf>
    <xf numFmtId="49" fontId="261" fillId="20" borderId="0" xfId="0" applyNumberFormat="1" applyFont="1" applyFill="1" applyAlignment="1">
      <alignment horizontal="right" vertical="center" wrapText="1" indent="1"/>
    </xf>
    <xf numFmtId="49" fontId="261" fillId="20" borderId="0" xfId="0" applyNumberFormat="1" applyFont="1" applyFill="1" applyBorder="1" applyAlignment="1">
      <alignment horizontal="right"/>
    </xf>
    <xf numFmtId="14" fontId="261" fillId="20" borderId="0" xfId="0" applyNumberFormat="1" applyFont="1" applyFill="1" applyBorder="1" applyAlignment="1">
      <alignment horizontal="center" vertical="center" wrapText="1"/>
    </xf>
    <xf numFmtId="49" fontId="261" fillId="20" borderId="0" xfId="0" applyNumberFormat="1" applyFont="1" applyFill="1" applyBorder="1" applyAlignment="1">
      <alignment horizontal="center" vertical="center" wrapText="1"/>
    </xf>
    <xf numFmtId="164" fontId="261" fillId="20" borderId="0" xfId="0" applyNumberFormat="1" applyFont="1" applyFill="1" applyBorder="1" applyAlignment="1">
      <alignment horizontal="right" wrapText="1"/>
    </xf>
    <xf numFmtId="167" fontId="261" fillId="20" borderId="0" xfId="0" applyNumberFormat="1" applyFont="1" applyFill="1" applyBorder="1" applyAlignment="1">
      <alignment horizontal="center" vertical="center" wrapText="1"/>
    </xf>
    <xf numFmtId="0" fontId="261" fillId="20" borderId="2" xfId="0" applyFont="1" applyFill="1" applyBorder="1" applyAlignment="1">
      <alignment horizontal="center" vertical="center"/>
    </xf>
    <xf numFmtId="167" fontId="261" fillId="20" borderId="0" xfId="0" applyNumberFormat="1" applyFont="1" applyFill="1" applyBorder="1" applyAlignment="1">
      <alignment horizontal="right" vertical="center" wrapText="1"/>
    </xf>
    <xf numFmtId="14" fontId="261" fillId="20" borderId="0" xfId="0" applyNumberFormat="1" applyFont="1" applyFill="1" applyBorder="1" applyAlignment="1">
      <alignment horizontal="center" vertical="center"/>
    </xf>
    <xf numFmtId="0" fontId="261" fillId="20" borderId="0" xfId="0" quotePrefix="1" applyFont="1" applyFill="1" applyAlignment="1">
      <alignment horizontal="center" vertical="center"/>
    </xf>
    <xf numFmtId="164" fontId="261" fillId="20" borderId="0" xfId="0" applyNumberFormat="1" applyFont="1" applyFill="1" applyBorder="1" applyAlignment="1">
      <alignment horizontal="center"/>
    </xf>
    <xf numFmtId="164" fontId="261" fillId="20" borderId="0" xfId="0" applyNumberFormat="1" applyFont="1" applyFill="1" applyBorder="1" applyAlignment="1">
      <alignment horizontal="center" vertical="center"/>
    </xf>
    <xf numFmtId="167" fontId="279" fillId="20" borderId="0" xfId="0" applyNumberFormat="1" applyFont="1" applyFill="1" applyAlignment="1">
      <alignment horizontal="center" vertical="center" wrapText="1"/>
    </xf>
    <xf numFmtId="0" fontId="261" fillId="20" borderId="5" xfId="0" applyFont="1" applyFill="1" applyBorder="1" applyAlignment="1">
      <alignment horizontal="center" vertical="center" wrapText="1"/>
    </xf>
    <xf numFmtId="14" fontId="279" fillId="20" borderId="0" xfId="0" applyNumberFormat="1" applyFont="1" applyFill="1" applyAlignment="1">
      <alignment horizontal="center" vertical="center" wrapText="1"/>
    </xf>
    <xf numFmtId="164" fontId="261" fillId="20" borderId="0" xfId="0" applyNumberFormat="1" applyFont="1" applyFill="1" applyAlignment="1">
      <alignment horizontal="center" vertical="center" wrapText="1"/>
    </xf>
    <xf numFmtId="167" fontId="261" fillId="20" borderId="0" xfId="0" applyNumberFormat="1" applyFont="1" applyFill="1" applyAlignment="1">
      <alignment horizontal="center" vertical="center" wrapText="1"/>
    </xf>
    <xf numFmtId="167" fontId="261" fillId="20" borderId="0" xfId="0" applyNumberFormat="1" applyFont="1" applyFill="1" applyBorder="1" applyAlignment="1">
      <alignment wrapText="1"/>
    </xf>
    <xf numFmtId="164" fontId="261" fillId="20" borderId="0" xfId="0" applyNumberFormat="1" applyFont="1" applyFill="1" applyBorder="1" applyAlignment="1">
      <alignment horizontal="right" vertical="center"/>
    </xf>
    <xf numFmtId="167" fontId="261" fillId="20" borderId="0" xfId="0" applyNumberFormat="1" applyFont="1" applyFill="1" applyBorder="1" applyAlignment="1">
      <alignment horizontal="center" vertical="center"/>
    </xf>
    <xf numFmtId="0" fontId="261" fillId="20" borderId="0" xfId="0" applyFont="1" applyFill="1" applyAlignment="1">
      <alignment horizontal="left" vertical="center" indent="1"/>
    </xf>
    <xf numFmtId="49" fontId="261" fillId="20" borderId="0" xfId="0" applyNumberFormat="1" applyFont="1" applyFill="1" applyAlignment="1">
      <alignment horizontal="center" vertical="center" wrapText="1"/>
    </xf>
    <xf numFmtId="0" fontId="261" fillId="20" borderId="0" xfId="0" applyFont="1" applyFill="1" applyBorder="1" applyAlignment="1">
      <alignment horizontal="left" vertical="center" wrapText="1" indent="1"/>
    </xf>
    <xf numFmtId="0" fontId="261" fillId="20" borderId="1" xfId="0" quotePrefix="1" applyFont="1" applyFill="1" applyBorder="1" applyAlignment="1">
      <alignment horizontal="center" vertical="center"/>
    </xf>
    <xf numFmtId="14" fontId="261" fillId="20" borderId="1" xfId="0" applyNumberFormat="1" applyFont="1" applyFill="1" applyBorder="1" applyAlignment="1">
      <alignment horizontal="center" vertical="center"/>
    </xf>
    <xf numFmtId="165" fontId="261" fillId="20" borderId="0" xfId="0" applyNumberFormat="1" applyFont="1" applyFill="1" applyBorder="1" applyAlignment="1">
      <alignment horizontal="right"/>
    </xf>
    <xf numFmtId="165" fontId="261" fillId="20" borderId="0" xfId="0" applyNumberFormat="1" applyFont="1" applyFill="1" applyBorder="1" applyAlignment="1">
      <alignment horizontal="center" vertical="center" wrapText="1"/>
    </xf>
    <xf numFmtId="0" fontId="261" fillId="20" borderId="0" xfId="0" applyFont="1" applyFill="1" applyBorder="1" applyAlignment="1">
      <alignment horizontal="center" vertical="center"/>
    </xf>
    <xf numFmtId="0" fontId="261" fillId="20" borderId="54" xfId="0" applyFont="1" applyFill="1" applyBorder="1" applyAlignment="1">
      <alignment horizontal="center" vertical="center" wrapText="1"/>
    </xf>
    <xf numFmtId="164" fontId="261" fillId="20" borderId="0" xfId="0" applyNumberFormat="1" applyFont="1" applyFill="1" applyAlignment="1">
      <alignment horizontal="right" wrapText="1"/>
    </xf>
    <xf numFmtId="14" fontId="261" fillId="20" borderId="0" xfId="0" applyNumberFormat="1" applyFont="1" applyFill="1" applyAlignment="1">
      <alignment horizontal="center" vertical="center" wrapText="1"/>
    </xf>
    <xf numFmtId="0" fontId="253" fillId="20" borderId="5" xfId="0" applyFont="1" applyFill="1" applyBorder="1" applyAlignment="1">
      <alignment horizontal="center" vertical="center"/>
    </xf>
    <xf numFmtId="14" fontId="245" fillId="0" borderId="0" xfId="0" applyNumberFormat="1" applyFont="1" applyAlignment="1">
      <alignment horizontal="center" vertical="center"/>
    </xf>
    <xf numFmtId="0" fontId="245" fillId="0" borderId="2" xfId="0" applyFont="1" applyBorder="1" applyAlignment="1">
      <alignment horizontal="center" vertical="center"/>
    </xf>
    <xf numFmtId="164" fontId="245" fillId="0" borderId="4" xfId="0" applyNumberFormat="1" applyFont="1" applyBorder="1" applyAlignment="1">
      <alignment horizontal="center" vertical="center"/>
    </xf>
    <xf numFmtId="0" fontId="244" fillId="0" borderId="0" xfId="0" applyFont="1" applyAlignment="1">
      <alignment horizontal="left" vertical="center" indent="1"/>
    </xf>
    <xf numFmtId="0" fontId="244" fillId="0" borderId="0" xfId="0" applyFont="1" applyAlignment="1">
      <alignment horizontal="center" vertical="center"/>
    </xf>
    <xf numFmtId="49" fontId="244" fillId="0" borderId="0" xfId="0" applyNumberFormat="1" applyFont="1" applyAlignment="1">
      <alignment horizontal="center" vertical="center"/>
    </xf>
    <xf numFmtId="14" fontId="244" fillId="0" borderId="2" xfId="0" applyNumberFormat="1" applyFont="1" applyBorder="1" applyAlignment="1">
      <alignment horizontal="center" vertical="center" wrapText="1"/>
    </xf>
    <xf numFmtId="164" fontId="244" fillId="0" borderId="5" xfId="0" applyNumberFormat="1" applyFont="1" applyBorder="1" applyAlignment="1">
      <alignment horizontal="center" vertical="center"/>
    </xf>
    <xf numFmtId="0" fontId="243" fillId="0" borderId="0" xfId="0" applyFont="1" applyAlignment="1">
      <alignment horizontal="left" vertical="center" wrapText="1"/>
    </xf>
    <xf numFmtId="164" fontId="242" fillId="0" borderId="0" xfId="0" applyNumberFormat="1" applyFont="1" applyAlignment="1">
      <alignment horizontal="right"/>
    </xf>
    <xf numFmtId="14" fontId="242" fillId="0" borderId="0" xfId="0" applyNumberFormat="1" applyFont="1" applyAlignment="1">
      <alignment horizontal="center" vertical="center"/>
    </xf>
    <xf numFmtId="0" fontId="242" fillId="0" borderId="4" xfId="0" applyFont="1" applyBorder="1" applyAlignment="1">
      <alignment horizontal="center" vertical="center"/>
    </xf>
    <xf numFmtId="0" fontId="241" fillId="0" borderId="0" xfId="0" applyFont="1" applyAlignment="1">
      <alignment horizontal="left" vertical="center" indent="1"/>
    </xf>
    <xf numFmtId="0" fontId="241" fillId="0" borderId="0" xfId="0" applyFont="1" applyAlignment="1">
      <alignment horizontal="center" vertical="center"/>
    </xf>
    <xf numFmtId="49" fontId="241" fillId="0" borderId="0" xfId="0" applyNumberFormat="1" applyFont="1" applyAlignment="1">
      <alignment horizontal="center" vertical="center"/>
    </xf>
    <xf numFmtId="0" fontId="241" fillId="0" borderId="1" xfId="0" applyFont="1" applyBorder="1" applyAlignment="1">
      <alignment horizontal="center" vertical="center"/>
    </xf>
    <xf numFmtId="0" fontId="241" fillId="0" borderId="0" xfId="0" applyFont="1" applyBorder="1" applyAlignment="1">
      <alignment horizontal="center" vertical="center" wrapText="1"/>
    </xf>
    <xf numFmtId="14" fontId="241" fillId="0" borderId="2" xfId="0" applyNumberFormat="1" applyFont="1" applyBorder="1" applyAlignment="1">
      <alignment horizontal="center" vertical="center" wrapText="1"/>
    </xf>
    <xf numFmtId="164" fontId="241" fillId="0" borderId="5" xfId="0" applyNumberFormat="1" applyFont="1" applyBorder="1" applyAlignment="1">
      <alignment horizontal="center" vertical="center"/>
    </xf>
    <xf numFmtId="0" fontId="240" fillId="0" borderId="0" xfId="0" applyFont="1" applyAlignment="1">
      <alignment horizontal="left" vertical="center" indent="1"/>
    </xf>
    <xf numFmtId="0" fontId="240" fillId="0" borderId="0" xfId="0" applyFont="1" applyAlignment="1">
      <alignment horizontal="center" vertical="center"/>
    </xf>
    <xf numFmtId="0" fontId="240" fillId="0" borderId="1" xfId="0" applyFont="1" applyBorder="1" applyAlignment="1">
      <alignment horizontal="center" vertical="center"/>
    </xf>
    <xf numFmtId="0" fontId="240" fillId="0" borderId="0" xfId="0" applyFont="1" applyBorder="1" applyAlignment="1">
      <alignment horizontal="center" vertical="center" wrapText="1"/>
    </xf>
    <xf numFmtId="14" fontId="240" fillId="0" borderId="2" xfId="0" applyNumberFormat="1" applyFont="1" applyBorder="1" applyAlignment="1">
      <alignment horizontal="center" vertical="center" wrapText="1"/>
    </xf>
    <xf numFmtId="164" fontId="240" fillId="0" borderId="5" xfId="0" applyNumberFormat="1" applyFont="1" applyBorder="1" applyAlignment="1">
      <alignment horizontal="center" vertical="center"/>
    </xf>
    <xf numFmtId="0" fontId="239" fillId="0" borderId="0" xfId="0" applyFont="1" applyAlignment="1">
      <alignment horizontal="left" vertical="center" indent="1"/>
    </xf>
    <xf numFmtId="0" fontId="239" fillId="0" borderId="0" xfId="0" applyFont="1" applyAlignment="1">
      <alignment horizontal="center" vertical="center"/>
    </xf>
    <xf numFmtId="14" fontId="239" fillId="0" borderId="2" xfId="0" applyNumberFormat="1" applyFont="1" applyBorder="1" applyAlignment="1">
      <alignment horizontal="center" vertical="center" wrapText="1"/>
    </xf>
    <xf numFmtId="0" fontId="237" fillId="0" borderId="2" xfId="0" applyFont="1" applyBorder="1" applyAlignment="1">
      <alignment horizontal="center" vertical="center" wrapText="1"/>
    </xf>
    <xf numFmtId="49" fontId="236" fillId="0" borderId="0" xfId="0" applyNumberFormat="1" applyFont="1" applyFill="1" applyAlignment="1">
      <alignment horizontal="center" vertical="center"/>
    </xf>
    <xf numFmtId="0" fontId="234" fillId="0" borderId="0" xfId="0" applyFont="1" applyAlignment="1">
      <alignment horizontal="left" vertical="center" indent="1"/>
    </xf>
    <xf numFmtId="0" fontId="234" fillId="0" borderId="0" xfId="0" applyFont="1" applyAlignment="1">
      <alignment horizontal="center" vertical="center"/>
    </xf>
    <xf numFmtId="49" fontId="234" fillId="0" borderId="0" xfId="0" applyNumberFormat="1" applyFont="1" applyAlignment="1">
      <alignment horizontal="center" vertical="center"/>
    </xf>
    <xf numFmtId="0" fontId="234" fillId="0" borderId="1" xfId="0" applyFont="1" applyBorder="1" applyAlignment="1">
      <alignment horizontal="center" vertical="center"/>
    </xf>
    <xf numFmtId="14" fontId="234" fillId="0" borderId="2" xfId="0" applyNumberFormat="1" applyFont="1" applyBorder="1" applyAlignment="1">
      <alignment horizontal="center" vertical="center" wrapText="1"/>
    </xf>
    <xf numFmtId="164" fontId="234" fillId="0" borderId="5" xfId="0" applyNumberFormat="1" applyFont="1" applyBorder="1" applyAlignment="1">
      <alignment horizontal="center" vertical="center"/>
    </xf>
    <xf numFmtId="0" fontId="231" fillId="0" borderId="0" xfId="0" applyFont="1" applyAlignment="1">
      <alignment horizontal="center" vertical="center" wrapText="1"/>
    </xf>
    <xf numFmtId="14" fontId="230" fillId="0" borderId="0" xfId="0" applyNumberFormat="1" applyFont="1" applyBorder="1" applyAlignment="1">
      <alignment horizontal="center" vertical="center"/>
    </xf>
    <xf numFmtId="0" fontId="228" fillId="0" borderId="0" xfId="0" applyFont="1" applyAlignment="1">
      <alignment horizontal="left" vertical="center" indent="1"/>
    </xf>
    <xf numFmtId="14" fontId="228" fillId="0" borderId="1" xfId="0" applyNumberFormat="1" applyFont="1" applyBorder="1" applyAlignment="1">
      <alignment horizontal="center" vertical="center"/>
    </xf>
    <xf numFmtId="14" fontId="228" fillId="0" borderId="2" xfId="0" applyNumberFormat="1" applyFont="1" applyBorder="1" applyAlignment="1">
      <alignment horizontal="center" vertical="center" wrapText="1"/>
    </xf>
    <xf numFmtId="164" fontId="228" fillId="0" borderId="5" xfId="0" applyNumberFormat="1" applyFont="1" applyBorder="1" applyAlignment="1">
      <alignment horizontal="center" vertical="center"/>
    </xf>
    <xf numFmtId="49" fontId="279" fillId="20" borderId="0" xfId="0" applyNumberFormat="1" applyFont="1" applyFill="1" applyAlignment="1">
      <alignment horizontal="center" vertical="center" wrapText="1"/>
    </xf>
    <xf numFmtId="164" fontId="261" fillId="20" borderId="0" xfId="0" applyNumberFormat="1" applyFont="1" applyFill="1" applyBorder="1" applyAlignment="1">
      <alignment horizontal="center" vertical="center" wrapText="1"/>
    </xf>
    <xf numFmtId="164" fontId="261" fillId="0" borderId="0" xfId="0" applyNumberFormat="1" applyFont="1" applyBorder="1" applyAlignment="1">
      <alignment horizontal="right" vertical="center" wrapText="1"/>
    </xf>
    <xf numFmtId="164" fontId="261" fillId="20" borderId="0" xfId="0" applyNumberFormat="1" applyFont="1" applyFill="1" applyBorder="1" applyAlignment="1">
      <alignment horizontal="right" vertical="center" wrapText="1"/>
    </xf>
    <xf numFmtId="164" fontId="261" fillId="15" borderId="0" xfId="0" applyNumberFormat="1" applyFont="1" applyFill="1" applyBorder="1" applyAlignment="1">
      <alignment horizontal="center" vertical="center" wrapText="1"/>
    </xf>
    <xf numFmtId="49" fontId="261" fillId="20" borderId="0" xfId="0" applyNumberFormat="1" applyFont="1" applyFill="1" applyBorder="1" applyAlignment="1">
      <alignment horizontal="right" vertical="center" wrapText="1"/>
    </xf>
    <xf numFmtId="164" fontId="258" fillId="0" borderId="0" xfId="0" applyNumberFormat="1" applyFont="1" applyBorder="1" applyAlignment="1">
      <alignment horizontal="center" vertical="center" wrapText="1"/>
    </xf>
    <xf numFmtId="0" fontId="261" fillId="0" borderId="0" xfId="0" applyNumberFormat="1" applyFont="1" applyBorder="1" applyAlignment="1">
      <alignment horizontal="center" vertical="center" wrapText="1"/>
    </xf>
    <xf numFmtId="164" fontId="261" fillId="0" borderId="0" xfId="0" applyNumberFormat="1" applyFont="1" applyAlignment="1">
      <alignment horizontal="right" vertical="center" wrapText="1"/>
    </xf>
    <xf numFmtId="164" fontId="242" fillId="0" borderId="0" xfId="0" applyNumberFormat="1" applyFont="1" applyAlignment="1">
      <alignment horizontal="center" vertical="center" wrapText="1"/>
    </xf>
    <xf numFmtId="164" fontId="230" fillId="0" borderId="0" xfId="0" applyNumberFormat="1" applyFont="1" applyBorder="1" applyAlignment="1">
      <alignment horizontal="center" vertical="center" wrapText="1"/>
    </xf>
    <xf numFmtId="164" fontId="250" fillId="0" borderId="0" xfId="0" applyNumberFormat="1" applyFont="1" applyBorder="1" applyAlignment="1">
      <alignment horizontal="center" vertical="center" wrapText="1"/>
    </xf>
    <xf numFmtId="164" fontId="245" fillId="0" borderId="0" xfId="0" applyNumberFormat="1" applyFont="1" applyAlignment="1">
      <alignment horizontal="center" vertical="center" wrapText="1"/>
    </xf>
    <xf numFmtId="164" fontId="254" fillId="0" borderId="0" xfId="0" applyNumberFormat="1" applyFont="1" applyAlignment="1">
      <alignment horizontal="center" vertical="center" wrapText="1"/>
    </xf>
    <xf numFmtId="164" fontId="235" fillId="0" borderId="0" xfId="0" applyNumberFormat="1" applyFont="1" applyAlignment="1">
      <alignment horizontal="center" vertical="center" wrapText="1"/>
    </xf>
    <xf numFmtId="14" fontId="227" fillId="0" borderId="0" xfId="0" applyNumberFormat="1" applyFont="1" applyBorder="1" applyAlignment="1">
      <alignment horizontal="center" vertical="center" wrapText="1"/>
    </xf>
    <xf numFmtId="14" fontId="226" fillId="0" borderId="0" xfId="0" applyNumberFormat="1" applyFont="1" applyAlignment="1">
      <alignment horizontal="center" vertical="center" wrapText="1"/>
    </xf>
    <xf numFmtId="14" fontId="226" fillId="0" borderId="0" xfId="0" applyNumberFormat="1" applyFont="1" applyAlignment="1">
      <alignment horizontal="center" vertical="center"/>
    </xf>
    <xf numFmtId="0" fontId="226" fillId="0" borderId="2" xfId="0" applyFont="1" applyBorder="1" applyAlignment="1">
      <alignment horizontal="center" vertical="center"/>
    </xf>
    <xf numFmtId="14" fontId="226" fillId="0" borderId="0" xfId="0" applyNumberFormat="1" applyFont="1" applyBorder="1" applyAlignment="1">
      <alignment horizontal="center" vertical="center" wrapText="1"/>
    </xf>
    <xf numFmtId="0" fontId="226" fillId="20" borderId="2" xfId="0" applyFont="1" applyFill="1" applyBorder="1" applyAlignment="1">
      <alignment horizontal="center" vertical="center"/>
    </xf>
    <xf numFmtId="49" fontId="225" fillId="0" borderId="0" xfId="0" applyNumberFormat="1" applyFont="1" applyAlignment="1">
      <alignment horizontal="center" vertical="center"/>
    </xf>
    <xf numFmtId="0" fontId="223" fillId="0" borderId="2" xfId="0" applyFont="1" applyBorder="1" applyAlignment="1">
      <alignment horizontal="center" vertical="center" wrapText="1"/>
    </xf>
    <xf numFmtId="0" fontId="222" fillId="0" borderId="0" xfId="0" applyFont="1" applyAlignment="1">
      <alignment horizontal="center" vertical="center"/>
    </xf>
    <xf numFmtId="14" fontId="222" fillId="0" borderId="2" xfId="0" applyNumberFormat="1" applyFont="1" applyBorder="1" applyAlignment="1">
      <alignment horizontal="center" vertical="center" wrapText="1"/>
    </xf>
    <xf numFmtId="0" fontId="221" fillId="0" borderId="0" xfId="0" applyFont="1" applyAlignment="1">
      <alignment horizontal="left" vertical="center" wrapText="1"/>
    </xf>
    <xf numFmtId="164" fontId="220" fillId="0" borderId="0" xfId="0" applyNumberFormat="1" applyFont="1" applyAlignment="1">
      <alignment horizontal="center" vertical="center" wrapText="1"/>
    </xf>
    <xf numFmtId="49" fontId="219" fillId="0" borderId="0" xfId="0" applyNumberFormat="1" applyFont="1" applyAlignment="1">
      <alignment horizontal="center" vertical="center"/>
    </xf>
    <xf numFmtId="0" fontId="218" fillId="0" borderId="0" xfId="0" applyFont="1" applyAlignment="1">
      <alignment horizontal="left" vertical="center" indent="1"/>
    </xf>
    <xf numFmtId="0" fontId="218" fillId="0" borderId="0" xfId="0" applyFont="1" applyAlignment="1">
      <alignment horizontal="center" vertical="center"/>
    </xf>
    <xf numFmtId="0" fontId="218" fillId="0" borderId="1" xfId="0" applyFont="1" applyBorder="1" applyAlignment="1">
      <alignment horizontal="center" vertical="center"/>
    </xf>
    <xf numFmtId="14" fontId="218" fillId="0" borderId="2" xfId="0" applyNumberFormat="1" applyFont="1" applyBorder="1" applyAlignment="1">
      <alignment horizontal="center" vertical="center" wrapText="1"/>
    </xf>
    <xf numFmtId="164" fontId="218" fillId="0" borderId="5" xfId="0" applyNumberFormat="1" applyFont="1" applyBorder="1" applyAlignment="1">
      <alignment horizontal="center" vertical="center"/>
    </xf>
    <xf numFmtId="0" fontId="217" fillId="0" borderId="4" xfId="0" applyFont="1" applyBorder="1" applyAlignment="1">
      <alignment horizontal="center" vertical="center"/>
    </xf>
    <xf numFmtId="164" fontId="217" fillId="0" borderId="0" xfId="0" applyNumberFormat="1" applyFont="1" applyBorder="1" applyAlignment="1">
      <alignment horizontal="center" vertical="center" wrapText="1"/>
    </xf>
    <xf numFmtId="0" fontId="216" fillId="0" borderId="0" xfId="0" applyFont="1" applyAlignment="1">
      <alignment horizontal="center" vertical="center"/>
    </xf>
    <xf numFmtId="0" fontId="216" fillId="0" borderId="0" xfId="0" applyFont="1" applyAlignment="1">
      <alignment horizontal="left" vertical="center" indent="1"/>
    </xf>
    <xf numFmtId="49" fontId="216" fillId="0" borderId="0" xfId="0" applyNumberFormat="1" applyFont="1" applyAlignment="1">
      <alignment horizontal="center" vertical="center"/>
    </xf>
    <xf numFmtId="14" fontId="216" fillId="0" borderId="2" xfId="0" applyNumberFormat="1" applyFont="1" applyBorder="1" applyAlignment="1">
      <alignment horizontal="center" vertical="center" wrapText="1"/>
    </xf>
    <xf numFmtId="164" fontId="216" fillId="0" borderId="5" xfId="0" applyNumberFormat="1" applyFont="1" applyBorder="1" applyAlignment="1">
      <alignment horizontal="center" vertical="center"/>
    </xf>
    <xf numFmtId="0" fontId="216" fillId="0" borderId="1" xfId="0" applyFont="1" applyBorder="1" applyAlignment="1">
      <alignment horizontal="center" vertical="center"/>
    </xf>
    <xf numFmtId="14" fontId="215" fillId="0" borderId="0" xfId="0" applyNumberFormat="1" applyFont="1" applyBorder="1" applyAlignment="1">
      <alignment horizontal="center" vertical="center"/>
    </xf>
    <xf numFmtId="0" fontId="213" fillId="0" borderId="0" xfId="0" applyFont="1" applyAlignment="1">
      <alignment horizontal="center" vertical="center" wrapText="1"/>
    </xf>
    <xf numFmtId="0" fontId="212" fillId="0" borderId="0" xfId="0" applyFont="1" applyAlignment="1">
      <alignment horizontal="center" vertical="center" wrapText="1"/>
    </xf>
    <xf numFmtId="0" fontId="212" fillId="20" borderId="0" xfId="0" applyFont="1" applyFill="1" applyAlignment="1">
      <alignment horizontal="center" vertical="center" wrapText="1"/>
    </xf>
    <xf numFmtId="14" fontId="211" fillId="0" borderId="0" xfId="0" applyNumberFormat="1" applyFont="1" applyBorder="1" applyAlignment="1">
      <alignment horizontal="center" vertical="center" wrapText="1"/>
    </xf>
    <xf numFmtId="0" fontId="210" fillId="0" borderId="0" xfId="0" applyFont="1" applyAlignment="1">
      <alignment horizontal="left" vertical="center" wrapText="1" indent="1"/>
    </xf>
    <xf numFmtId="0" fontId="210" fillId="0" borderId="0" xfId="0" applyFont="1" applyAlignment="1">
      <alignment horizontal="center" vertical="center" wrapText="1"/>
    </xf>
    <xf numFmtId="0" fontId="210" fillId="20" borderId="0" xfId="0" applyFont="1" applyFill="1" applyAlignment="1">
      <alignment horizontal="center" vertical="center" wrapText="1"/>
    </xf>
    <xf numFmtId="14" fontId="209" fillId="0" borderId="0" xfId="0" applyNumberFormat="1" applyFont="1" applyAlignment="1">
      <alignment horizontal="center" vertical="center"/>
    </xf>
    <xf numFmtId="164" fontId="209" fillId="0" borderId="0" xfId="0" applyNumberFormat="1" applyFont="1" applyAlignment="1">
      <alignment horizontal="right"/>
    </xf>
    <xf numFmtId="164" fontId="209" fillId="0" borderId="0" xfId="0" applyNumberFormat="1" applyFont="1" applyAlignment="1">
      <alignment horizontal="right" vertical="center"/>
    </xf>
    <xf numFmtId="0" fontId="208" fillId="0" borderId="0" xfId="0" applyFont="1" applyAlignment="1">
      <alignment horizontal="left" vertical="center" indent="1"/>
    </xf>
    <xf numFmtId="0" fontId="208" fillId="0" borderId="0" xfId="0" applyFont="1" applyAlignment="1">
      <alignment horizontal="center" vertical="center"/>
    </xf>
    <xf numFmtId="49" fontId="208" fillId="0" borderId="0" xfId="0" applyNumberFormat="1" applyFont="1" applyAlignment="1">
      <alignment horizontal="center" vertical="center"/>
    </xf>
    <xf numFmtId="0" fontId="208" fillId="0" borderId="1" xfId="0" applyFont="1" applyBorder="1" applyAlignment="1">
      <alignment horizontal="center" vertical="center"/>
    </xf>
    <xf numFmtId="164" fontId="208" fillId="0" borderId="5" xfId="0" applyNumberFormat="1" applyFont="1" applyBorder="1" applyAlignment="1">
      <alignment horizontal="center" vertical="center"/>
    </xf>
    <xf numFmtId="0" fontId="207" fillId="0" borderId="0" xfId="0" applyFont="1" applyAlignment="1">
      <alignment horizontal="left" vertical="center" wrapText="1"/>
    </xf>
    <xf numFmtId="0" fontId="206" fillId="0" borderId="0" xfId="0" applyFont="1" applyAlignment="1">
      <alignment horizontal="center" vertical="center" wrapText="1"/>
    </xf>
    <xf numFmtId="0" fontId="206" fillId="0" borderId="2" xfId="0" applyFont="1" applyBorder="1" applyAlignment="1">
      <alignment horizontal="center" vertical="center" wrapText="1"/>
    </xf>
    <xf numFmtId="49" fontId="205" fillId="0" borderId="0" xfId="0" applyNumberFormat="1" applyFont="1" applyAlignment="1">
      <alignment horizontal="center" vertical="center"/>
    </xf>
    <xf numFmtId="49" fontId="204" fillId="0" borderId="0" xfId="0" applyNumberFormat="1" applyFont="1" applyAlignment="1">
      <alignment horizontal="center" vertical="center"/>
    </xf>
    <xf numFmtId="164" fontId="279" fillId="21" borderId="39" xfId="0" applyNumberFormat="1" applyFont="1" applyFill="1" applyBorder="1" applyAlignment="1">
      <alignment horizontal="right"/>
    </xf>
    <xf numFmtId="164" fontId="203" fillId="0" borderId="0" xfId="0" applyNumberFormat="1" applyFont="1" applyAlignment="1">
      <alignment horizontal="center" vertical="center" wrapText="1"/>
    </xf>
    <xf numFmtId="0" fontId="201" fillId="0" borderId="0" xfId="0" applyFont="1" applyAlignment="1">
      <alignment horizontal="center" vertical="center"/>
    </xf>
    <xf numFmtId="14" fontId="200" fillId="0" borderId="0" xfId="0" applyNumberFormat="1" applyFont="1" applyAlignment="1">
      <alignment horizontal="center" vertical="center" wrapText="1"/>
    </xf>
    <xf numFmtId="0" fontId="199" fillId="0" borderId="0" xfId="0" applyFont="1" applyAlignment="1">
      <alignment horizontal="left" vertical="center" indent="1"/>
    </xf>
    <xf numFmtId="164" fontId="199" fillId="0" borderId="0" xfId="0" applyNumberFormat="1" applyFont="1" applyAlignment="1">
      <alignment horizontal="right"/>
    </xf>
    <xf numFmtId="49" fontId="199" fillId="0" borderId="0" xfId="0" applyNumberFormat="1" applyFont="1" applyAlignment="1">
      <alignment horizontal="center" vertical="center"/>
    </xf>
    <xf numFmtId="14" fontId="199" fillId="0" borderId="2" xfId="0" applyNumberFormat="1" applyFont="1" applyBorder="1" applyAlignment="1">
      <alignment horizontal="center" vertical="center" wrapText="1"/>
    </xf>
    <xf numFmtId="164" fontId="199" fillId="0" borderId="5" xfId="0" applyNumberFormat="1" applyFont="1" applyBorder="1" applyAlignment="1">
      <alignment horizontal="center" vertical="center"/>
    </xf>
    <xf numFmtId="0" fontId="198" fillId="0" borderId="1" xfId="0" applyFont="1" applyBorder="1" applyAlignment="1">
      <alignment horizontal="center" vertical="center"/>
    </xf>
    <xf numFmtId="0" fontId="198" fillId="0" borderId="0" xfId="0" applyFont="1" applyAlignment="1">
      <alignment horizontal="left" vertical="center" indent="1"/>
    </xf>
    <xf numFmtId="0" fontId="198" fillId="0" borderId="0" xfId="0" applyFont="1" applyAlignment="1">
      <alignment horizontal="center" vertical="center"/>
    </xf>
    <xf numFmtId="14" fontId="198" fillId="0" borderId="2" xfId="0" applyNumberFormat="1" applyFont="1" applyBorder="1" applyAlignment="1">
      <alignment horizontal="center" vertical="center" wrapText="1"/>
    </xf>
    <xf numFmtId="164" fontId="198" fillId="0" borderId="5" xfId="0" applyNumberFormat="1" applyFont="1" applyBorder="1" applyAlignment="1">
      <alignment horizontal="center" vertical="center"/>
    </xf>
    <xf numFmtId="49" fontId="197" fillId="0" borderId="0" xfId="0" applyNumberFormat="1" applyFont="1" applyAlignment="1">
      <alignment horizontal="center" vertical="center"/>
    </xf>
    <xf numFmtId="0" fontId="195" fillId="0" borderId="0" xfId="0" applyFont="1" applyAlignment="1">
      <alignment horizontal="left" vertical="center" indent="1"/>
    </xf>
    <xf numFmtId="0" fontId="194" fillId="0" borderId="2" xfId="0" applyFont="1" applyBorder="1" applyAlignment="1">
      <alignment horizontal="center" vertical="center" wrapText="1"/>
    </xf>
    <xf numFmtId="0" fontId="194" fillId="0" borderId="4" xfId="0" applyFont="1" applyBorder="1" applyAlignment="1">
      <alignment horizontal="center" vertical="center"/>
    </xf>
    <xf numFmtId="0" fontId="193" fillId="0" borderId="0" xfId="0" applyFont="1" applyAlignment="1">
      <alignment horizontal="left" vertical="center" indent="1"/>
    </xf>
    <xf numFmtId="0" fontId="193" fillId="0" borderId="0" xfId="0" applyFont="1" applyAlignment="1">
      <alignment horizontal="center" vertical="center"/>
    </xf>
    <xf numFmtId="0" fontId="193" fillId="0" borderId="1" xfId="0" applyFont="1" applyBorder="1" applyAlignment="1">
      <alignment horizontal="center" vertical="center"/>
    </xf>
    <xf numFmtId="14" fontId="192" fillId="0" borderId="2" xfId="0" applyNumberFormat="1" applyFont="1" applyBorder="1" applyAlignment="1">
      <alignment horizontal="center" vertical="center" wrapText="1"/>
    </xf>
    <xf numFmtId="164" fontId="192" fillId="0" borderId="5" xfId="0" applyNumberFormat="1" applyFont="1" applyBorder="1" applyAlignment="1">
      <alignment horizontal="center" vertical="center"/>
    </xf>
    <xf numFmtId="0" fontId="191" fillId="0" borderId="0" xfId="0" applyFont="1" applyAlignment="1">
      <alignment horizontal="left" vertical="center" indent="1"/>
    </xf>
    <xf numFmtId="0" fontId="191" fillId="0" borderId="0" xfId="0" applyFont="1" applyAlignment="1">
      <alignment horizontal="center" vertical="center"/>
    </xf>
    <xf numFmtId="0" fontId="191" fillId="0" borderId="1" xfId="0" applyFont="1" applyBorder="1" applyAlignment="1">
      <alignment horizontal="center" vertical="center"/>
    </xf>
    <xf numFmtId="164" fontId="191" fillId="0" borderId="5" xfId="0" applyNumberFormat="1" applyFont="1" applyBorder="1" applyAlignment="1">
      <alignment horizontal="center" vertical="center"/>
    </xf>
    <xf numFmtId="0" fontId="190" fillId="0" borderId="0" xfId="0" applyFont="1" applyAlignment="1">
      <alignment horizontal="left" vertical="center" indent="1"/>
    </xf>
    <xf numFmtId="0" fontId="190" fillId="0" borderId="0" xfId="0" applyFont="1" applyAlignment="1">
      <alignment horizontal="center" vertical="center"/>
    </xf>
    <xf numFmtId="49" fontId="190" fillId="0" borderId="0" xfId="0" applyNumberFormat="1" applyFont="1" applyAlignment="1">
      <alignment horizontal="center" vertical="center"/>
    </xf>
    <xf numFmtId="0" fontId="190" fillId="0" borderId="1" xfId="0" applyFont="1" applyBorder="1" applyAlignment="1">
      <alignment horizontal="center" vertical="center"/>
    </xf>
    <xf numFmtId="164" fontId="190" fillId="0" borderId="5" xfId="0" applyNumberFormat="1" applyFont="1" applyBorder="1" applyAlignment="1">
      <alignment horizontal="center" vertical="center"/>
    </xf>
    <xf numFmtId="0" fontId="189" fillId="0" borderId="0" xfId="0" applyFont="1" applyAlignment="1">
      <alignment horizontal="left" vertical="center" indent="1"/>
    </xf>
    <xf numFmtId="164" fontId="188" fillId="0" borderId="0" xfId="0" applyNumberFormat="1" applyFont="1" applyBorder="1" applyAlignment="1">
      <alignment horizontal="center" vertical="center" wrapText="1"/>
    </xf>
    <xf numFmtId="0" fontId="189" fillId="0" borderId="0" xfId="0" applyFont="1" applyAlignment="1">
      <alignment horizontal="left" vertical="center" wrapText="1"/>
    </xf>
    <xf numFmtId="0" fontId="238" fillId="0" borderId="0" xfId="0" applyFont="1" applyAlignment="1">
      <alignment horizontal="left" vertical="center" wrapText="1"/>
    </xf>
    <xf numFmtId="0" fontId="202" fillId="0" borderId="0" xfId="0" applyFont="1" applyAlignment="1">
      <alignment horizontal="left" vertical="center" wrapText="1"/>
    </xf>
    <xf numFmtId="0" fontId="224" fillId="0" borderId="0" xfId="0" applyFont="1" applyAlignment="1">
      <alignment horizontal="left" vertical="center" wrapText="1"/>
    </xf>
    <xf numFmtId="0" fontId="251" fillId="0" borderId="0" xfId="0" applyFont="1" applyAlignment="1">
      <alignment horizontal="left" vertical="center" wrapText="1"/>
    </xf>
    <xf numFmtId="0" fontId="241" fillId="0" borderId="0" xfId="0" applyFont="1" applyAlignment="1">
      <alignment horizontal="left" vertical="center" wrapText="1"/>
    </xf>
    <xf numFmtId="0" fontId="244" fillId="0" borderId="0" xfId="0" applyFont="1" applyAlignment="1">
      <alignment horizontal="left" vertical="center" wrapText="1"/>
    </xf>
    <xf numFmtId="0" fontId="240" fillId="0" borderId="0" xfId="0" applyFont="1" applyAlignment="1">
      <alignment horizontal="left" vertical="center" wrapText="1"/>
    </xf>
    <xf numFmtId="0" fontId="234" fillId="0" borderId="0" xfId="0" applyFont="1" applyAlignment="1">
      <alignment horizontal="left" vertical="center" wrapText="1"/>
    </xf>
    <xf numFmtId="0" fontId="228" fillId="0" borderId="0" xfId="0" applyFont="1" applyAlignment="1">
      <alignment horizontal="left" vertical="center" wrapText="1"/>
    </xf>
    <xf numFmtId="0" fontId="187" fillId="0" borderId="0" xfId="0" applyFont="1" applyAlignment="1">
      <alignment horizontal="left" vertical="center" wrapText="1"/>
    </xf>
    <xf numFmtId="0" fontId="187" fillId="0" borderId="0" xfId="0" applyFont="1" applyAlignment="1">
      <alignment horizontal="left" vertical="center" indent="1"/>
    </xf>
    <xf numFmtId="0" fontId="187" fillId="0" borderId="0" xfId="0" applyFont="1" applyAlignment="1">
      <alignment horizontal="center" vertical="center"/>
    </xf>
    <xf numFmtId="49" fontId="187" fillId="0" borderId="0" xfId="0" applyNumberFormat="1" applyFont="1" applyAlignment="1">
      <alignment horizontal="center" vertical="center"/>
    </xf>
    <xf numFmtId="0" fontId="187" fillId="0" borderId="1" xfId="0" applyFont="1" applyBorder="1" applyAlignment="1">
      <alignment horizontal="center" vertical="center"/>
    </xf>
    <xf numFmtId="164" fontId="187" fillId="0" borderId="5" xfId="0" applyNumberFormat="1" applyFont="1" applyBorder="1" applyAlignment="1">
      <alignment horizontal="center" vertical="center"/>
    </xf>
    <xf numFmtId="14" fontId="309" fillId="0" borderId="0" xfId="0" applyNumberFormat="1" applyFont="1" applyAlignment="1">
      <alignment horizontal="center" vertical="center" wrapText="1"/>
    </xf>
    <xf numFmtId="0" fontId="186" fillId="0" borderId="2" xfId="0" applyFont="1" applyBorder="1" applyAlignment="1">
      <alignment horizontal="center" vertical="center"/>
    </xf>
    <xf numFmtId="164" fontId="186" fillId="0" borderId="0" xfId="0" applyNumberFormat="1" applyFont="1" applyBorder="1" applyAlignment="1">
      <alignment horizontal="right" vertical="center" wrapText="1"/>
    </xf>
    <xf numFmtId="14" fontId="186" fillId="0" borderId="0" xfId="0" applyNumberFormat="1" applyFont="1" applyBorder="1" applyAlignment="1">
      <alignment horizontal="center" vertical="center" wrapText="1"/>
    </xf>
    <xf numFmtId="14" fontId="185" fillId="0" borderId="0" xfId="0" applyNumberFormat="1" applyFont="1" applyBorder="1" applyAlignment="1">
      <alignment horizontal="center" vertical="center"/>
    </xf>
    <xf numFmtId="49" fontId="185" fillId="0" borderId="0" xfId="0" applyNumberFormat="1" applyFont="1" applyAlignment="1">
      <alignment horizontal="center" vertical="center"/>
    </xf>
    <xf numFmtId="49" fontId="184" fillId="0" borderId="0" xfId="0" applyNumberFormat="1" applyFont="1" applyAlignment="1">
      <alignment horizontal="center" vertical="center"/>
    </xf>
    <xf numFmtId="49" fontId="183" fillId="0" borderId="0" xfId="0" applyNumberFormat="1" applyFont="1" applyAlignment="1">
      <alignment horizontal="center" vertical="center"/>
    </xf>
    <xf numFmtId="0" fontId="183" fillId="0" borderId="0" xfId="0" applyFont="1" applyAlignment="1">
      <alignment horizontal="center" vertical="center" wrapText="1"/>
    </xf>
    <xf numFmtId="0" fontId="182" fillId="0" borderId="0" xfId="0" applyFont="1" applyBorder="1" applyAlignment="1">
      <alignment horizontal="center" vertical="center" wrapText="1"/>
    </xf>
    <xf numFmtId="0" fontId="182" fillId="20" borderId="0" xfId="0" applyFont="1" applyFill="1" applyBorder="1" applyAlignment="1">
      <alignment horizontal="center" vertical="center" wrapText="1"/>
    </xf>
    <xf numFmtId="0" fontId="272" fillId="20" borderId="0" xfId="1" applyFill="1" applyAlignment="1">
      <alignment horizontal="center" vertical="center"/>
    </xf>
    <xf numFmtId="14" fontId="181" fillId="0" borderId="0" xfId="0" applyNumberFormat="1" applyFont="1" applyAlignment="1">
      <alignment horizontal="center" vertical="center" wrapText="1"/>
    </xf>
    <xf numFmtId="0" fontId="180" fillId="0" borderId="0" xfId="0" applyFont="1" applyAlignment="1">
      <alignment horizontal="left" vertical="center" indent="1"/>
    </xf>
    <xf numFmtId="164" fontId="261" fillId="20" borderId="0" xfId="0" applyNumberFormat="1" applyFont="1" applyFill="1" applyAlignment="1">
      <alignment horizontal="center" vertical="center"/>
    </xf>
    <xf numFmtId="49" fontId="179" fillId="0" borderId="0" xfId="0" applyNumberFormat="1" applyFont="1" applyAlignment="1">
      <alignment horizontal="center" vertical="center"/>
    </xf>
    <xf numFmtId="14" fontId="178" fillId="0" borderId="0" xfId="0" applyNumberFormat="1" applyFont="1" applyAlignment="1">
      <alignment horizontal="center" vertical="center" wrapText="1"/>
    </xf>
    <xf numFmtId="0" fontId="177" fillId="0" borderId="0" xfId="0" applyFont="1" applyAlignment="1">
      <alignment horizontal="left" vertical="center" wrapText="1"/>
    </xf>
    <xf numFmtId="0" fontId="177" fillId="0" borderId="0" xfId="0" applyFont="1" applyAlignment="1">
      <alignment horizontal="left" vertical="center" indent="1"/>
    </xf>
    <xf numFmtId="0" fontId="177" fillId="0" borderId="0" xfId="0" applyFont="1" applyAlignment="1">
      <alignment horizontal="center" vertical="center"/>
    </xf>
    <xf numFmtId="0" fontId="177" fillId="0" borderId="1" xfId="0" applyFont="1" applyBorder="1" applyAlignment="1">
      <alignment horizontal="center" vertical="center"/>
    </xf>
    <xf numFmtId="14" fontId="177" fillId="0" borderId="2" xfId="0" applyNumberFormat="1" applyFont="1" applyBorder="1" applyAlignment="1">
      <alignment horizontal="center" vertical="center" wrapText="1"/>
    </xf>
    <xf numFmtId="164" fontId="177" fillId="0" borderId="5" xfId="0" applyNumberFormat="1" applyFont="1" applyBorder="1" applyAlignment="1">
      <alignment horizontal="center" vertical="center"/>
    </xf>
    <xf numFmtId="0" fontId="176" fillId="0" borderId="0" xfId="0" applyFont="1" applyAlignment="1">
      <alignment horizontal="left" vertical="center" wrapText="1"/>
    </xf>
    <xf numFmtId="0" fontId="176" fillId="0" borderId="0" xfId="0" applyFont="1" applyAlignment="1">
      <alignment horizontal="left" vertical="center" indent="1"/>
    </xf>
    <xf numFmtId="0" fontId="176" fillId="0" borderId="0" xfId="0" applyFont="1" applyAlignment="1">
      <alignment horizontal="center" vertical="center"/>
    </xf>
    <xf numFmtId="49" fontId="176" fillId="0" borderId="0" xfId="0" applyNumberFormat="1" applyFont="1" applyAlignment="1">
      <alignment horizontal="center" vertical="center"/>
    </xf>
    <xf numFmtId="0" fontId="176" fillId="0" borderId="1" xfId="0" applyFont="1" applyBorder="1" applyAlignment="1">
      <alignment horizontal="center" vertical="center"/>
    </xf>
    <xf numFmtId="14" fontId="176" fillId="0" borderId="2" xfId="0" applyNumberFormat="1" applyFont="1" applyBorder="1" applyAlignment="1">
      <alignment horizontal="center" vertical="center" wrapText="1"/>
    </xf>
    <xf numFmtId="164" fontId="176" fillId="0" borderId="5" xfId="0" applyNumberFormat="1" applyFont="1" applyBorder="1" applyAlignment="1">
      <alignment horizontal="center" vertical="center"/>
    </xf>
    <xf numFmtId="0" fontId="175" fillId="0" borderId="0" xfId="0" applyFont="1" applyAlignment="1">
      <alignment horizontal="left" vertical="center" wrapText="1"/>
    </xf>
    <xf numFmtId="0" fontId="175" fillId="0" borderId="0" xfId="0" applyFont="1" applyAlignment="1">
      <alignment horizontal="left" vertical="center" indent="1"/>
    </xf>
    <xf numFmtId="0" fontId="175" fillId="0" borderId="0" xfId="0" applyFont="1" applyAlignment="1">
      <alignment horizontal="center" vertical="center"/>
    </xf>
    <xf numFmtId="0" fontId="174" fillId="0" borderId="0" xfId="0" applyFont="1" applyAlignment="1">
      <alignment horizontal="left" vertical="center" indent="1"/>
    </xf>
    <xf numFmtId="164" fontId="173" fillId="0" borderId="0" xfId="0" applyNumberFormat="1" applyFont="1" applyBorder="1" applyAlignment="1">
      <alignment horizontal="center" vertical="center" wrapText="1"/>
    </xf>
    <xf numFmtId="0" fontId="172" fillId="0" borderId="0" xfId="0" applyFont="1" applyAlignment="1">
      <alignment horizontal="left" vertical="center" indent="1"/>
    </xf>
    <xf numFmtId="0" fontId="172" fillId="0" borderId="0" xfId="0" applyFont="1" applyAlignment="1">
      <alignment horizontal="center" vertical="center"/>
    </xf>
    <xf numFmtId="49" fontId="172" fillId="0" borderId="0" xfId="0" applyNumberFormat="1" applyFont="1" applyAlignment="1">
      <alignment horizontal="center" vertical="center"/>
    </xf>
    <xf numFmtId="0" fontId="172" fillId="0" borderId="1" xfId="0" applyFont="1" applyBorder="1" applyAlignment="1">
      <alignment horizontal="center" vertical="center"/>
    </xf>
    <xf numFmtId="164" fontId="172" fillId="0" borderId="5" xfId="0" applyNumberFormat="1" applyFont="1" applyBorder="1" applyAlignment="1">
      <alignment horizontal="center" vertical="center"/>
    </xf>
    <xf numFmtId="0" fontId="171" fillId="0" borderId="0" xfId="0" applyFont="1" applyAlignment="1">
      <alignment horizontal="left" vertical="center" indent="1"/>
    </xf>
    <xf numFmtId="0" fontId="171" fillId="0" borderId="0" xfId="0" applyFont="1" applyAlignment="1">
      <alignment horizontal="center" vertical="center"/>
    </xf>
    <xf numFmtId="49" fontId="171" fillId="0" borderId="0" xfId="0" applyNumberFormat="1" applyFont="1" applyAlignment="1">
      <alignment horizontal="center" vertical="center"/>
    </xf>
    <xf numFmtId="0" fontId="171" fillId="0" borderId="1" xfId="0" applyFont="1" applyBorder="1" applyAlignment="1">
      <alignment horizontal="center" vertical="center"/>
    </xf>
    <xf numFmtId="164" fontId="171" fillId="0" borderId="5" xfId="0" applyNumberFormat="1" applyFont="1" applyBorder="1" applyAlignment="1">
      <alignment horizontal="center" vertical="center"/>
    </xf>
    <xf numFmtId="0" fontId="170" fillId="0" borderId="0" xfId="0" applyFont="1" applyAlignment="1">
      <alignment horizontal="center" vertical="center"/>
    </xf>
    <xf numFmtId="0" fontId="170" fillId="0" borderId="0" xfId="0" applyFont="1" applyAlignment="1">
      <alignment horizontal="left" vertical="center" wrapText="1"/>
    </xf>
    <xf numFmtId="0" fontId="170" fillId="0" borderId="0" xfId="0" applyFont="1" applyAlignment="1">
      <alignment horizontal="left" vertical="center" indent="1"/>
    </xf>
    <xf numFmtId="14" fontId="170" fillId="0" borderId="0" xfId="0" applyNumberFormat="1" applyFont="1" applyAlignment="1">
      <alignment horizontal="center" vertical="center" wrapText="1"/>
    </xf>
    <xf numFmtId="14" fontId="170" fillId="0" borderId="2" xfId="0" applyNumberFormat="1" applyFont="1" applyBorder="1" applyAlignment="1">
      <alignment horizontal="center" vertical="center" wrapText="1"/>
    </xf>
    <xf numFmtId="0" fontId="170" fillId="0" borderId="1" xfId="0" applyFont="1" applyBorder="1" applyAlignment="1">
      <alignment horizontal="center" vertical="center"/>
    </xf>
    <xf numFmtId="49" fontId="169" fillId="0" borderId="0" xfId="0" applyNumberFormat="1" applyFont="1" applyAlignment="1">
      <alignment horizontal="center" vertical="center"/>
    </xf>
    <xf numFmtId="0" fontId="168" fillId="0" borderId="0" xfId="0" applyFont="1" applyAlignment="1">
      <alignment horizontal="left" vertical="center" indent="1"/>
    </xf>
    <xf numFmtId="0" fontId="167" fillId="0" borderId="0" xfId="0" applyFont="1" applyAlignment="1">
      <alignment horizontal="left" vertical="center" indent="1"/>
    </xf>
    <xf numFmtId="0" fontId="167" fillId="0" borderId="0" xfId="0" applyFont="1" applyAlignment="1">
      <alignment horizontal="center" vertical="center"/>
    </xf>
    <xf numFmtId="49" fontId="167" fillId="0" borderId="0" xfId="0" applyNumberFormat="1" applyFont="1" applyAlignment="1">
      <alignment horizontal="center" vertical="center"/>
    </xf>
    <xf numFmtId="0" fontId="167" fillId="0" borderId="1" xfId="0" applyFont="1" applyBorder="1" applyAlignment="1">
      <alignment horizontal="center" vertical="center"/>
    </xf>
    <xf numFmtId="0" fontId="167" fillId="0" borderId="0" xfId="0" applyFont="1" applyBorder="1" applyAlignment="1">
      <alignment horizontal="center" vertical="center" wrapText="1"/>
    </xf>
    <xf numFmtId="14" fontId="167" fillId="0" borderId="2" xfId="0" applyNumberFormat="1" applyFont="1" applyBorder="1" applyAlignment="1">
      <alignment horizontal="center" vertical="center" wrapText="1"/>
    </xf>
    <xf numFmtId="164" fontId="167" fillId="0" borderId="5" xfId="0" applyNumberFormat="1" applyFont="1" applyBorder="1" applyAlignment="1">
      <alignment horizontal="center" vertical="center"/>
    </xf>
    <xf numFmtId="164" fontId="261" fillId="20" borderId="4" xfId="0" applyNumberFormat="1" applyFont="1" applyFill="1" applyBorder="1" applyAlignment="1">
      <alignment horizontal="center" vertical="center"/>
    </xf>
    <xf numFmtId="164" fontId="261" fillId="20" borderId="0" xfId="0" applyNumberFormat="1" applyFont="1" applyFill="1" applyAlignment="1">
      <alignment horizontal="right" vertical="center"/>
    </xf>
    <xf numFmtId="164" fontId="261" fillId="20" borderId="0" xfId="0" applyNumberFormat="1" applyFont="1" applyFill="1" applyAlignment="1">
      <alignment horizontal="right" vertical="center" wrapText="1"/>
    </xf>
    <xf numFmtId="0" fontId="166" fillId="0" borderId="0" xfId="0" applyFont="1" applyAlignment="1">
      <alignment horizontal="left" vertical="center" indent="1"/>
    </xf>
    <xf numFmtId="0" fontId="166" fillId="0" borderId="0" xfId="0" applyFont="1" applyAlignment="1">
      <alignment horizontal="center" vertical="center"/>
    </xf>
    <xf numFmtId="49" fontId="166" fillId="0" borderId="0" xfId="0" applyNumberFormat="1" applyFont="1" applyAlignment="1">
      <alignment horizontal="center" vertical="center"/>
    </xf>
    <xf numFmtId="0" fontId="166" fillId="0" borderId="1" xfId="0" applyFont="1" applyBorder="1" applyAlignment="1">
      <alignment horizontal="center" vertical="center"/>
    </xf>
    <xf numFmtId="14" fontId="166" fillId="0" borderId="2" xfId="0" applyNumberFormat="1" applyFont="1" applyBorder="1" applyAlignment="1">
      <alignment horizontal="center" vertical="center" wrapText="1"/>
    </xf>
    <xf numFmtId="164" fontId="166" fillId="0" borderId="5" xfId="0" applyNumberFormat="1" applyFont="1" applyBorder="1" applyAlignment="1">
      <alignment horizontal="center" vertical="center"/>
    </xf>
    <xf numFmtId="0" fontId="165" fillId="0" borderId="0" xfId="0" applyFont="1" applyAlignment="1">
      <alignment horizontal="left" vertical="center" wrapText="1" indent="1"/>
    </xf>
    <xf numFmtId="0" fontId="164" fillId="0" borderId="0" xfId="0" applyFont="1" applyAlignment="1">
      <alignment horizontal="left" vertical="center" indent="1"/>
    </xf>
    <xf numFmtId="0" fontId="164" fillId="0" borderId="0" xfId="0" applyFont="1" applyAlignment="1">
      <alignment horizontal="center" vertical="center"/>
    </xf>
    <xf numFmtId="49" fontId="164" fillId="0" borderId="0" xfId="0" applyNumberFormat="1" applyFont="1" applyAlignment="1">
      <alignment horizontal="center" vertical="center"/>
    </xf>
    <xf numFmtId="0" fontId="164" fillId="0" borderId="1" xfId="0" applyFont="1" applyBorder="1" applyAlignment="1">
      <alignment horizontal="center" vertical="center"/>
    </xf>
    <xf numFmtId="14" fontId="164" fillId="0" borderId="2" xfId="0" applyNumberFormat="1" applyFont="1" applyBorder="1" applyAlignment="1">
      <alignment horizontal="center" vertical="center" wrapText="1"/>
    </xf>
    <xf numFmtId="164" fontId="164" fillId="0" borderId="5" xfId="0" applyNumberFormat="1" applyFont="1" applyBorder="1" applyAlignment="1">
      <alignment horizontal="center" vertical="center"/>
    </xf>
    <xf numFmtId="0" fontId="163" fillId="0" borderId="0" xfId="0" applyFont="1" applyAlignment="1">
      <alignment horizontal="left" vertical="center" indent="1"/>
    </xf>
    <xf numFmtId="0" fontId="163" fillId="0" borderId="0" xfId="0" applyFont="1" applyAlignment="1">
      <alignment horizontal="center" vertical="center"/>
    </xf>
    <xf numFmtId="49" fontId="163" fillId="0" borderId="0" xfId="0" applyNumberFormat="1" applyFont="1" applyAlignment="1">
      <alignment horizontal="center" vertical="center"/>
    </xf>
    <xf numFmtId="14" fontId="163" fillId="0" borderId="1" xfId="0" applyNumberFormat="1" applyFont="1" applyBorder="1" applyAlignment="1">
      <alignment horizontal="center" vertical="center"/>
    </xf>
    <xf numFmtId="14" fontId="163" fillId="0" borderId="2" xfId="0" applyNumberFormat="1" applyFont="1" applyBorder="1" applyAlignment="1">
      <alignment horizontal="center" vertical="center" wrapText="1"/>
    </xf>
    <xf numFmtId="164" fontId="163" fillId="0" borderId="5" xfId="0" applyNumberFormat="1" applyFont="1" applyBorder="1" applyAlignment="1">
      <alignment horizontal="center" vertical="center"/>
    </xf>
    <xf numFmtId="0" fontId="162" fillId="0" borderId="0" xfId="0" applyFont="1" applyAlignment="1">
      <alignment horizontal="left" vertical="center" indent="1"/>
    </xf>
    <xf numFmtId="0" fontId="162" fillId="0" borderId="0" xfId="0" applyFont="1" applyAlignment="1">
      <alignment horizontal="center" vertical="center"/>
    </xf>
    <xf numFmtId="49" fontId="162" fillId="0" borderId="0" xfId="0" applyNumberFormat="1" applyFont="1" applyAlignment="1">
      <alignment horizontal="center" vertical="center"/>
    </xf>
    <xf numFmtId="14" fontId="162" fillId="0" borderId="1" xfId="0" applyNumberFormat="1" applyFont="1" applyBorder="1" applyAlignment="1">
      <alignment horizontal="center" vertical="center"/>
    </xf>
    <xf numFmtId="14" fontId="162" fillId="0" borderId="2" xfId="0" applyNumberFormat="1" applyFont="1" applyBorder="1" applyAlignment="1">
      <alignment horizontal="center" vertical="center" wrapText="1"/>
    </xf>
    <xf numFmtId="164" fontId="162" fillId="0" borderId="5" xfId="0" applyNumberFormat="1" applyFont="1" applyBorder="1" applyAlignment="1">
      <alignment horizontal="center" vertical="center"/>
    </xf>
    <xf numFmtId="0" fontId="161" fillId="0" borderId="0" xfId="0" applyFont="1" applyAlignment="1">
      <alignment horizontal="left" vertical="center" indent="1"/>
    </xf>
    <xf numFmtId="0" fontId="160" fillId="0" borderId="0" xfId="0" applyFont="1" applyAlignment="1">
      <alignment horizontal="left" vertical="center" wrapText="1"/>
    </xf>
    <xf numFmtId="0" fontId="159" fillId="0" borderId="0" xfId="0" applyFont="1" applyAlignment="1">
      <alignment horizontal="left" vertical="center" wrapText="1" indent="1"/>
    </xf>
    <xf numFmtId="0" fontId="159" fillId="0" borderId="0" xfId="0" applyFont="1" applyAlignment="1">
      <alignment horizontal="center" vertical="center" wrapText="1"/>
    </xf>
    <xf numFmtId="0" fontId="158" fillId="0" borderId="0" xfId="0" applyFont="1" applyAlignment="1">
      <alignment horizontal="left" vertical="center" indent="1"/>
    </xf>
    <xf numFmtId="0" fontId="157" fillId="0" borderId="0" xfId="0" applyFont="1" applyAlignment="1">
      <alignment horizontal="left" vertical="center" indent="1"/>
    </xf>
    <xf numFmtId="0" fontId="157" fillId="0" borderId="0" xfId="0" applyFont="1" applyAlignment="1">
      <alignment horizontal="center" vertical="center"/>
    </xf>
    <xf numFmtId="0" fontId="157" fillId="0" borderId="1" xfId="0" applyFont="1" applyBorder="1" applyAlignment="1">
      <alignment horizontal="center" vertical="center"/>
    </xf>
    <xf numFmtId="14" fontId="157" fillId="0" borderId="2" xfId="0" applyNumberFormat="1" applyFont="1" applyBorder="1" applyAlignment="1">
      <alignment horizontal="center" vertical="center" wrapText="1"/>
    </xf>
    <xf numFmtId="164" fontId="157" fillId="0" borderId="5" xfId="0" applyNumberFormat="1" applyFont="1" applyBorder="1" applyAlignment="1">
      <alignment horizontal="center" vertical="center"/>
    </xf>
    <xf numFmtId="0" fontId="156" fillId="0" borderId="0" xfId="0" applyFont="1" applyAlignment="1">
      <alignment horizontal="left" vertical="center" wrapText="1"/>
    </xf>
    <xf numFmtId="49" fontId="155" fillId="0" borderId="0" xfId="0" applyNumberFormat="1" applyFont="1" applyAlignment="1">
      <alignment horizontal="center" vertical="center"/>
    </xf>
    <xf numFmtId="49" fontId="155" fillId="0" borderId="0" xfId="0" applyNumberFormat="1" applyFont="1" applyAlignment="1">
      <alignment horizontal="center" vertical="center" wrapText="1"/>
    </xf>
    <xf numFmtId="0" fontId="154" fillId="0" borderId="0" xfId="0" applyFont="1" applyAlignment="1">
      <alignment horizontal="left" vertical="center" indent="1"/>
    </xf>
    <xf numFmtId="0" fontId="154" fillId="0" borderId="0" xfId="0" applyFont="1" applyAlignment="1">
      <alignment horizontal="center" vertical="center"/>
    </xf>
    <xf numFmtId="49" fontId="154" fillId="0" borderId="0" xfId="0" applyNumberFormat="1" applyFont="1" applyAlignment="1">
      <alignment horizontal="center" vertical="center"/>
    </xf>
    <xf numFmtId="0" fontId="154" fillId="0" borderId="1" xfId="0" applyFont="1" applyBorder="1" applyAlignment="1">
      <alignment horizontal="center" vertical="center"/>
    </xf>
    <xf numFmtId="14" fontId="154" fillId="0" borderId="2" xfId="0" applyNumberFormat="1" applyFont="1" applyBorder="1" applyAlignment="1">
      <alignment horizontal="center" vertical="center" wrapText="1"/>
    </xf>
    <xf numFmtId="164" fontId="154" fillId="0" borderId="5" xfId="0" applyNumberFormat="1" applyFont="1" applyBorder="1" applyAlignment="1">
      <alignment horizontal="center" vertical="center"/>
    </xf>
    <xf numFmtId="14" fontId="153" fillId="0" borderId="0" xfId="0" applyNumberFormat="1" applyFont="1" applyAlignment="1">
      <alignment horizontal="center" vertical="center" wrapText="1"/>
    </xf>
    <xf numFmtId="14" fontId="301" fillId="0" borderId="0" xfId="0" applyNumberFormat="1" applyFont="1" applyAlignment="1">
      <alignment horizontal="center" vertical="center" wrapText="1"/>
    </xf>
    <xf numFmtId="0" fontId="152" fillId="0" borderId="0" xfId="0" applyFont="1" applyAlignment="1">
      <alignment horizontal="center" vertical="center" wrapText="1"/>
    </xf>
    <xf numFmtId="164" fontId="152" fillId="0" borderId="0" xfId="0" applyNumberFormat="1" applyFont="1" applyAlignment="1">
      <alignment horizontal="center" vertical="center" wrapText="1"/>
    </xf>
    <xf numFmtId="0" fontId="151" fillId="0" borderId="0" xfId="0" applyFont="1" applyAlignment="1">
      <alignment horizontal="left" vertical="center" wrapText="1"/>
    </xf>
    <xf numFmtId="0" fontId="151" fillId="0" borderId="0" xfId="0" applyFont="1" applyAlignment="1">
      <alignment horizontal="center" vertical="center" wrapText="1"/>
    </xf>
    <xf numFmtId="0" fontId="150" fillId="0" borderId="0" xfId="0" applyFont="1" applyAlignment="1">
      <alignment horizontal="left" vertical="center" indent="1"/>
    </xf>
    <xf numFmtId="0" fontId="150" fillId="0" borderId="0" xfId="0" applyFont="1" applyAlignment="1">
      <alignment horizontal="center" vertical="center"/>
    </xf>
    <xf numFmtId="0" fontId="150" fillId="0" borderId="1" xfId="0" applyFont="1" applyBorder="1" applyAlignment="1">
      <alignment horizontal="center" vertical="center"/>
    </xf>
    <xf numFmtId="14" fontId="150" fillId="0" borderId="2" xfId="0" applyNumberFormat="1" applyFont="1" applyBorder="1" applyAlignment="1">
      <alignment horizontal="center" vertical="center" wrapText="1"/>
    </xf>
    <xf numFmtId="164" fontId="150" fillId="0" borderId="5" xfId="0" applyNumberFormat="1" applyFont="1" applyBorder="1" applyAlignment="1">
      <alignment horizontal="center" vertical="center"/>
    </xf>
    <xf numFmtId="0" fontId="149" fillId="0" borderId="0" xfId="0" applyFont="1" applyAlignment="1">
      <alignment horizontal="left" vertical="center" indent="1"/>
    </xf>
    <xf numFmtId="0" fontId="149" fillId="0" borderId="0" xfId="0" applyFont="1" applyAlignment="1">
      <alignment horizontal="center" vertical="center"/>
    </xf>
    <xf numFmtId="164" fontId="149" fillId="0" borderId="0" xfId="0" applyNumberFormat="1" applyFont="1" applyAlignment="1">
      <alignment horizontal="right"/>
    </xf>
    <xf numFmtId="49" fontId="149" fillId="0" borderId="0" xfId="0" applyNumberFormat="1" applyFont="1" applyAlignment="1">
      <alignment horizontal="center" vertical="center"/>
    </xf>
    <xf numFmtId="0" fontId="149" fillId="0" borderId="1" xfId="0" applyFont="1" applyBorder="1" applyAlignment="1">
      <alignment horizontal="center" vertical="center"/>
    </xf>
    <xf numFmtId="14" fontId="149" fillId="0" borderId="0" xfId="0" applyNumberFormat="1" applyFont="1" applyAlignment="1">
      <alignment horizontal="center" vertical="center" wrapText="1"/>
    </xf>
    <xf numFmtId="14" fontId="149" fillId="0" borderId="2" xfId="0" applyNumberFormat="1" applyFont="1" applyBorder="1" applyAlignment="1">
      <alignment horizontal="center" vertical="center" wrapText="1"/>
    </xf>
    <xf numFmtId="164" fontId="149" fillId="0" borderId="5" xfId="0" applyNumberFormat="1" applyFont="1" applyBorder="1" applyAlignment="1">
      <alignment horizontal="center" vertical="center"/>
    </xf>
    <xf numFmtId="0" fontId="148" fillId="0" borderId="0" xfId="0" applyFont="1" applyAlignment="1">
      <alignment horizontal="left" vertical="center" wrapText="1"/>
    </xf>
    <xf numFmtId="0" fontId="148" fillId="0" borderId="0" xfId="0" applyFont="1" applyAlignment="1">
      <alignment horizontal="left" vertical="center" indent="1"/>
    </xf>
    <xf numFmtId="0" fontId="148" fillId="0" borderId="0" xfId="0" applyFont="1" applyAlignment="1">
      <alignment horizontal="center" vertical="center"/>
    </xf>
    <xf numFmtId="49" fontId="148" fillId="0" borderId="0" xfId="0" applyNumberFormat="1" applyFont="1" applyAlignment="1">
      <alignment horizontal="center" vertical="center"/>
    </xf>
    <xf numFmtId="0" fontId="148" fillId="0" borderId="1" xfId="0" applyFont="1" applyBorder="1" applyAlignment="1">
      <alignment horizontal="center" vertical="center"/>
    </xf>
    <xf numFmtId="164" fontId="148" fillId="0" borderId="5" xfId="0" applyNumberFormat="1" applyFont="1" applyBorder="1" applyAlignment="1">
      <alignment horizontal="center" vertical="center"/>
    </xf>
    <xf numFmtId="0" fontId="147" fillId="0" borderId="0" xfId="0" applyFont="1" applyAlignment="1">
      <alignment horizontal="left" vertical="center" indent="1"/>
    </xf>
    <xf numFmtId="0" fontId="147" fillId="0" borderId="0" xfId="0" applyFont="1" applyAlignment="1">
      <alignment horizontal="left" vertical="center" wrapText="1"/>
    </xf>
    <xf numFmtId="164" fontId="146" fillId="0" borderId="5" xfId="0" applyNumberFormat="1" applyFont="1" applyBorder="1" applyAlignment="1">
      <alignment horizontal="center" vertical="center"/>
    </xf>
    <xf numFmtId="0" fontId="145" fillId="0" borderId="0" xfId="0" applyFont="1" applyAlignment="1">
      <alignment horizontal="left" vertical="center" wrapText="1"/>
    </xf>
    <xf numFmtId="0" fontId="144" fillId="0" borderId="0" xfId="0" applyFont="1" applyAlignment="1">
      <alignment horizontal="left" vertical="center" wrapText="1"/>
    </xf>
    <xf numFmtId="0" fontId="143" fillId="0" borderId="0" xfId="0" applyFont="1" applyAlignment="1">
      <alignment horizontal="left" vertical="center" indent="1"/>
    </xf>
    <xf numFmtId="164" fontId="142" fillId="0" borderId="0" xfId="0" applyNumberFormat="1" applyFont="1" applyAlignment="1">
      <alignment horizontal="center" vertical="center" wrapText="1"/>
    </xf>
    <xf numFmtId="49" fontId="310" fillId="0" borderId="0" xfId="0" applyNumberFormat="1" applyFont="1" applyAlignment="1">
      <alignment horizontal="center" vertical="center" wrapText="1"/>
    </xf>
    <xf numFmtId="0" fontId="141" fillId="0" borderId="0" xfId="0" applyFont="1" applyAlignment="1">
      <alignment horizontal="left" vertical="center" indent="1"/>
    </xf>
    <xf numFmtId="0" fontId="141" fillId="0" borderId="0" xfId="0" applyFont="1" applyAlignment="1">
      <alignment horizontal="center" vertical="center"/>
    </xf>
    <xf numFmtId="164" fontId="310" fillId="6" borderId="0" xfId="0" applyNumberFormat="1" applyFont="1" applyFill="1" applyBorder="1" applyAlignment="1">
      <alignment horizontal="center" vertical="center" wrapText="1"/>
    </xf>
    <xf numFmtId="164" fontId="140" fillId="0" borderId="0" xfId="0" applyNumberFormat="1" applyFont="1" applyBorder="1" applyAlignment="1">
      <alignment horizontal="center" vertical="center"/>
    </xf>
    <xf numFmtId="164" fontId="140" fillId="0" borderId="0" xfId="0" applyNumberFormat="1" applyFont="1" applyAlignment="1">
      <alignment horizontal="right" vertical="center"/>
    </xf>
    <xf numFmtId="0" fontId="139" fillId="0" borderId="0" xfId="0" applyFont="1" applyAlignment="1">
      <alignment horizontal="left" vertical="center" wrapText="1"/>
    </xf>
    <xf numFmtId="0" fontId="139" fillId="0" borderId="0" xfId="0" applyFont="1" applyAlignment="1">
      <alignment horizontal="left" vertical="center" indent="1"/>
    </xf>
    <xf numFmtId="0" fontId="139" fillId="0" borderId="0" xfId="0" applyFont="1" applyAlignment="1">
      <alignment horizontal="center" vertical="center"/>
    </xf>
    <xf numFmtId="0" fontId="138" fillId="0" borderId="0" xfId="0" applyFont="1" applyAlignment="1">
      <alignment horizontal="left" vertical="center" indent="1"/>
    </xf>
    <xf numFmtId="0" fontId="138" fillId="0" borderId="0" xfId="0" applyFont="1" applyAlignment="1">
      <alignment horizontal="center" vertical="center"/>
    </xf>
    <xf numFmtId="164" fontId="138" fillId="0" borderId="0" xfId="0" applyNumberFormat="1" applyFont="1" applyAlignment="1">
      <alignment horizontal="right"/>
    </xf>
    <xf numFmtId="0" fontId="138" fillId="0" borderId="1" xfId="0" applyFont="1" applyBorder="1" applyAlignment="1">
      <alignment horizontal="center" vertical="center"/>
    </xf>
    <xf numFmtId="164" fontId="138" fillId="0" borderId="5" xfId="0" applyNumberFormat="1" applyFont="1" applyBorder="1" applyAlignment="1">
      <alignment horizontal="center" vertical="center"/>
    </xf>
    <xf numFmtId="164" fontId="137" fillId="0" borderId="0" xfId="0" applyNumberFormat="1" applyFont="1" applyBorder="1" applyAlignment="1">
      <alignment horizontal="center" vertical="center" wrapText="1"/>
    </xf>
    <xf numFmtId="14" fontId="137" fillId="0" borderId="0" xfId="0" applyNumberFormat="1" applyFont="1" applyBorder="1" applyAlignment="1">
      <alignment horizontal="center" vertical="center" wrapText="1"/>
    </xf>
    <xf numFmtId="0" fontId="136" fillId="0" borderId="0" xfId="0" applyFont="1" applyAlignment="1">
      <alignment horizontal="left" vertical="center" indent="1"/>
    </xf>
    <xf numFmtId="0" fontId="136" fillId="0" borderId="0" xfId="0" applyFont="1" applyAlignment="1">
      <alignment horizontal="center" vertical="center"/>
    </xf>
    <xf numFmtId="0" fontId="136" fillId="0" borderId="1" xfId="0" applyFont="1" applyBorder="1" applyAlignment="1">
      <alignment horizontal="center" vertical="center"/>
    </xf>
    <xf numFmtId="164" fontId="136" fillId="0" borderId="5" xfId="0" applyNumberFormat="1" applyFont="1" applyBorder="1" applyAlignment="1">
      <alignment horizontal="center" vertical="center"/>
    </xf>
    <xf numFmtId="0" fontId="135" fillId="0" borderId="0" xfId="0" applyFont="1" applyAlignment="1">
      <alignment horizontal="left" vertical="center" wrapText="1"/>
    </xf>
    <xf numFmtId="0" fontId="134" fillId="0" borderId="0" xfId="0" applyFont="1" applyAlignment="1">
      <alignment horizontal="left" vertical="center" wrapText="1"/>
    </xf>
    <xf numFmtId="0" fontId="134" fillId="0" borderId="0" xfId="0" applyFont="1" applyAlignment="1">
      <alignment horizontal="left" vertical="center" indent="1"/>
    </xf>
    <xf numFmtId="0" fontId="134" fillId="0" borderId="0" xfId="0" applyFont="1" applyAlignment="1">
      <alignment horizontal="center" vertical="center"/>
    </xf>
    <xf numFmtId="49" fontId="134" fillId="0" borderId="0" xfId="0" applyNumberFormat="1" applyFont="1" applyAlignment="1">
      <alignment horizontal="center" vertical="center"/>
    </xf>
    <xf numFmtId="0" fontId="134" fillId="0" borderId="1" xfId="0" applyFont="1" applyBorder="1" applyAlignment="1">
      <alignment horizontal="center" vertical="center"/>
    </xf>
    <xf numFmtId="14" fontId="134" fillId="0" borderId="2" xfId="0" applyNumberFormat="1" applyFont="1" applyBorder="1" applyAlignment="1">
      <alignment horizontal="center" vertical="center" wrapText="1"/>
    </xf>
    <xf numFmtId="164" fontId="134" fillId="0" borderId="5" xfId="0" applyNumberFormat="1" applyFont="1" applyBorder="1" applyAlignment="1">
      <alignment horizontal="center" vertical="center"/>
    </xf>
    <xf numFmtId="0" fontId="133" fillId="0" borderId="0" xfId="0" applyFont="1" applyAlignment="1">
      <alignment horizontal="left" vertical="center" indent="1"/>
    </xf>
    <xf numFmtId="0" fontId="133" fillId="0" borderId="0" xfId="0" applyFont="1" applyAlignment="1">
      <alignment horizontal="center" vertical="center"/>
    </xf>
    <xf numFmtId="49" fontId="133" fillId="0" borderId="0" xfId="0" applyNumberFormat="1" applyFont="1" applyAlignment="1">
      <alignment horizontal="center" vertical="center"/>
    </xf>
    <xf numFmtId="0" fontId="133" fillId="0" borderId="1" xfId="0" applyFont="1" applyBorder="1" applyAlignment="1">
      <alignment horizontal="center" vertical="center"/>
    </xf>
    <xf numFmtId="164" fontId="133" fillId="0" borderId="5" xfId="0" applyNumberFormat="1" applyFont="1" applyBorder="1" applyAlignment="1">
      <alignment horizontal="center" vertical="center"/>
    </xf>
    <xf numFmtId="0" fontId="132" fillId="0" borderId="0" xfId="0" applyFont="1" applyAlignment="1">
      <alignment horizontal="center" vertical="center"/>
    </xf>
    <xf numFmtId="0" fontId="131" fillId="0" borderId="0" xfId="0" applyFont="1" applyAlignment="1">
      <alignment horizontal="left" vertical="center" indent="1"/>
    </xf>
    <xf numFmtId="0" fontId="131" fillId="0" borderId="0" xfId="0" applyFont="1" applyAlignment="1">
      <alignment horizontal="center" vertical="center"/>
    </xf>
    <xf numFmtId="49" fontId="131" fillId="0" borderId="0" xfId="0" applyNumberFormat="1" applyFont="1" applyAlignment="1">
      <alignment horizontal="center" vertical="center"/>
    </xf>
    <xf numFmtId="0" fontId="131" fillId="0" borderId="1" xfId="0" applyFont="1" applyBorder="1" applyAlignment="1">
      <alignment horizontal="center" vertical="center"/>
    </xf>
    <xf numFmtId="14" fontId="131" fillId="0" borderId="0" xfId="0" applyNumberFormat="1" applyFont="1" applyAlignment="1">
      <alignment horizontal="center" vertical="center" wrapText="1"/>
    </xf>
    <xf numFmtId="14" fontId="131" fillId="0" borderId="2" xfId="0" applyNumberFormat="1" applyFont="1" applyBorder="1" applyAlignment="1">
      <alignment horizontal="center" vertical="center" wrapText="1"/>
    </xf>
    <xf numFmtId="164" fontId="131" fillId="0" borderId="5" xfId="0" applyNumberFormat="1" applyFont="1" applyBorder="1" applyAlignment="1">
      <alignment horizontal="center" vertical="center"/>
    </xf>
    <xf numFmtId="0" fontId="130" fillId="0" borderId="0" xfId="0" applyFont="1" applyAlignment="1">
      <alignment horizontal="left" vertical="center" indent="1"/>
    </xf>
    <xf numFmtId="0" fontId="130" fillId="0" borderId="0" xfId="0" applyFont="1" applyAlignment="1">
      <alignment horizontal="center" vertical="center"/>
    </xf>
    <xf numFmtId="49" fontId="130" fillId="0" borderId="0" xfId="0" applyNumberFormat="1" applyFont="1" applyAlignment="1">
      <alignment horizontal="center" vertical="center"/>
    </xf>
    <xf numFmtId="0" fontId="130" fillId="0" borderId="1" xfId="0" applyFont="1" applyFill="1" applyBorder="1" applyAlignment="1">
      <alignment horizontal="center" vertical="center"/>
    </xf>
    <xf numFmtId="14" fontId="130" fillId="0" borderId="2" xfId="0" applyNumberFormat="1" applyFont="1" applyBorder="1" applyAlignment="1">
      <alignment horizontal="center" vertical="center" wrapText="1"/>
    </xf>
    <xf numFmtId="164" fontId="130" fillId="0" borderId="5" xfId="0" applyNumberFormat="1" applyFont="1" applyBorder="1" applyAlignment="1">
      <alignment horizontal="center" vertical="center"/>
    </xf>
    <xf numFmtId="0" fontId="129" fillId="0" borderId="0" xfId="0" applyFont="1" applyAlignment="1">
      <alignment horizontal="left" vertical="center" indent="1"/>
    </xf>
    <xf numFmtId="0" fontId="129" fillId="0" borderId="0" xfId="0" applyFont="1" applyAlignment="1">
      <alignment horizontal="center" vertical="center"/>
    </xf>
    <xf numFmtId="49" fontId="129" fillId="0" borderId="0" xfId="0" applyNumberFormat="1" applyFont="1" applyAlignment="1">
      <alignment horizontal="center" vertical="center"/>
    </xf>
    <xf numFmtId="0" fontId="129" fillId="0" borderId="1" xfId="0" applyFont="1" applyBorder="1" applyAlignment="1">
      <alignment horizontal="center" vertical="center"/>
    </xf>
    <xf numFmtId="164" fontId="129" fillId="0" borderId="5" xfId="0" applyNumberFormat="1" applyFont="1" applyBorder="1" applyAlignment="1">
      <alignment horizontal="center" vertical="center"/>
    </xf>
    <xf numFmtId="0" fontId="127" fillId="0" borderId="0" xfId="0" applyFont="1" applyAlignment="1">
      <alignment horizontal="center" vertical="center" wrapText="1"/>
    </xf>
    <xf numFmtId="0" fontId="127" fillId="0" borderId="0" xfId="0" applyFont="1" applyAlignment="1">
      <alignment horizontal="left" vertical="center" wrapText="1"/>
    </xf>
    <xf numFmtId="0" fontId="127" fillId="0" borderId="0" xfId="0" applyFont="1" applyAlignment="1">
      <alignment horizontal="left" vertical="center" wrapText="1" indent="1"/>
    </xf>
    <xf numFmtId="0" fontId="126" fillId="0" borderId="0" xfId="0" applyFont="1" applyAlignment="1">
      <alignment horizontal="center" vertical="center" wrapText="1"/>
    </xf>
    <xf numFmtId="0" fontId="161" fillId="20" borderId="0" xfId="0" applyFont="1" applyFill="1" applyAlignment="1">
      <alignment horizontal="left" vertical="center" indent="1"/>
    </xf>
    <xf numFmtId="0" fontId="161" fillId="20" borderId="0" xfId="0" applyFont="1" applyFill="1" applyAlignment="1">
      <alignment horizontal="center" vertical="center"/>
    </xf>
    <xf numFmtId="0" fontId="162" fillId="20" borderId="0" xfId="0" applyFont="1" applyFill="1" applyAlignment="1">
      <alignment horizontal="center" vertical="center"/>
    </xf>
    <xf numFmtId="49" fontId="161" fillId="20" borderId="0" xfId="0" applyNumberFormat="1" applyFont="1" applyFill="1" applyAlignment="1">
      <alignment horizontal="center" vertical="center"/>
    </xf>
    <xf numFmtId="14" fontId="161" fillId="20" borderId="1" xfId="0" applyNumberFormat="1" applyFont="1" applyFill="1" applyBorder="1" applyAlignment="1">
      <alignment horizontal="center" vertical="center"/>
    </xf>
    <xf numFmtId="14" fontId="163" fillId="20" borderId="2" xfId="0" applyNumberFormat="1" applyFont="1" applyFill="1" applyBorder="1" applyAlignment="1">
      <alignment horizontal="center" vertical="center" wrapText="1"/>
    </xf>
    <xf numFmtId="164" fontId="161" fillId="20" borderId="5" xfId="0" applyNumberFormat="1" applyFont="1" applyFill="1" applyBorder="1" applyAlignment="1">
      <alignment horizontal="center" vertical="center"/>
    </xf>
    <xf numFmtId="0" fontId="125" fillId="20" borderId="2" xfId="0" applyFont="1" applyFill="1" applyBorder="1" applyAlignment="1">
      <alignment horizontal="center" vertical="center"/>
    </xf>
    <xf numFmtId="14" fontId="216" fillId="0" borderId="0" xfId="0" applyNumberFormat="1" applyFont="1" applyAlignment="1">
      <alignment horizontal="center" vertical="center"/>
    </xf>
    <xf numFmtId="14" fontId="128" fillId="0" borderId="0" xfId="0" applyNumberFormat="1" applyFont="1" applyAlignment="1">
      <alignment horizontal="center" vertical="center"/>
    </xf>
    <xf numFmtId="0" fontId="228" fillId="20" borderId="0" xfId="0" applyFont="1" applyFill="1" applyAlignment="1">
      <alignment horizontal="left" vertical="center" wrapText="1"/>
    </xf>
    <xf numFmtId="0" fontId="229" fillId="20" borderId="0" xfId="0" applyFont="1" applyFill="1" applyAlignment="1">
      <alignment horizontal="center" vertical="center"/>
    </xf>
    <xf numFmtId="14" fontId="261" fillId="20" borderId="2" xfId="0" applyNumberFormat="1" applyFont="1" applyFill="1" applyBorder="1" applyAlignment="1">
      <alignment horizontal="center" vertical="center" wrapText="1"/>
    </xf>
    <xf numFmtId="0" fontId="229" fillId="20" borderId="0" xfId="0" applyFont="1" applyFill="1" applyAlignment="1">
      <alignment horizontal="left" vertical="center" indent="1"/>
    </xf>
    <xf numFmtId="0" fontId="239" fillId="20" borderId="0" xfId="0" applyFont="1" applyFill="1" applyAlignment="1">
      <alignment horizontal="center" vertical="center"/>
    </xf>
    <xf numFmtId="49" fontId="229" fillId="20" borderId="0" xfId="0" applyNumberFormat="1" applyFont="1" applyFill="1" applyAlignment="1">
      <alignment horizontal="center" vertical="center"/>
    </xf>
    <xf numFmtId="49" fontId="169" fillId="20" borderId="0" xfId="0" applyNumberFormat="1" applyFont="1" applyFill="1" applyAlignment="1">
      <alignment horizontal="center" vertical="center"/>
    </xf>
    <xf numFmtId="14" fontId="229" fillId="20" borderId="1" xfId="0" applyNumberFormat="1" applyFont="1" applyFill="1" applyBorder="1" applyAlignment="1">
      <alignment horizontal="center" vertical="center"/>
    </xf>
    <xf numFmtId="164" fontId="229" fillId="20" borderId="5" xfId="0" applyNumberFormat="1" applyFont="1" applyFill="1" applyBorder="1" applyAlignment="1">
      <alignment horizontal="center" vertical="center"/>
    </xf>
    <xf numFmtId="164" fontId="123" fillId="20" borderId="0" xfId="0" applyNumberFormat="1" applyFont="1" applyFill="1" applyAlignment="1">
      <alignment horizontal="center" vertical="center"/>
    </xf>
    <xf numFmtId="0" fontId="122" fillId="0" borderId="0" xfId="0" applyFont="1" applyAlignment="1">
      <alignment horizontal="left" vertical="center" indent="1"/>
    </xf>
    <xf numFmtId="0" fontId="122" fillId="0" borderId="0" xfId="0" applyFont="1" applyAlignment="1">
      <alignment horizontal="center" vertical="center"/>
    </xf>
    <xf numFmtId="0" fontId="121" fillId="0" borderId="4" xfId="0" applyFont="1" applyBorder="1" applyAlignment="1">
      <alignment horizontal="center" vertical="center"/>
    </xf>
    <xf numFmtId="164" fontId="121" fillId="0" borderId="0" xfId="0" applyNumberFormat="1" applyFont="1" applyBorder="1" applyAlignment="1">
      <alignment horizontal="center" vertical="center" wrapText="1"/>
    </xf>
    <xf numFmtId="49" fontId="120" fillId="0" borderId="0" xfId="0" applyNumberFormat="1" applyFont="1" applyAlignment="1">
      <alignment horizontal="center" vertical="center"/>
    </xf>
    <xf numFmtId="0" fontId="119" fillId="0" borderId="0" xfId="0" applyFont="1" applyAlignment="1">
      <alignment horizontal="left" vertical="center" indent="1"/>
    </xf>
    <xf numFmtId="0" fontId="119" fillId="0" borderId="0" xfId="0" applyFont="1" applyAlignment="1">
      <alignment horizontal="center" vertical="center"/>
    </xf>
    <xf numFmtId="49" fontId="119" fillId="0" borderId="0" xfId="0" applyNumberFormat="1" applyFont="1" applyAlignment="1">
      <alignment horizontal="center" vertical="center"/>
    </xf>
    <xf numFmtId="0" fontId="119" fillId="0" borderId="1" xfId="0" applyFont="1" applyBorder="1" applyAlignment="1">
      <alignment horizontal="center" vertical="center"/>
    </xf>
    <xf numFmtId="14" fontId="119" fillId="0" borderId="2" xfId="0" applyNumberFormat="1" applyFont="1" applyBorder="1" applyAlignment="1">
      <alignment horizontal="center" vertical="center" wrapText="1"/>
    </xf>
    <xf numFmtId="164" fontId="119" fillId="0" borderId="5" xfId="0" applyNumberFormat="1" applyFont="1" applyBorder="1" applyAlignment="1">
      <alignment horizontal="center" vertical="center"/>
    </xf>
    <xf numFmtId="0" fontId="118" fillId="0" borderId="0" xfId="0" applyFont="1" applyAlignment="1">
      <alignment horizontal="left" vertical="center" indent="1"/>
    </xf>
    <xf numFmtId="0" fontId="117" fillId="20" borderId="0" xfId="0" applyFont="1" applyFill="1" applyAlignment="1">
      <alignment horizontal="center" vertical="center" wrapText="1"/>
    </xf>
    <xf numFmtId="0" fontId="114" fillId="0" borderId="0" xfId="0" applyFont="1" applyAlignment="1">
      <alignment horizontal="left" vertical="center" wrapText="1"/>
    </xf>
    <xf numFmtId="49" fontId="113" fillId="0" borderId="0" xfId="0" applyNumberFormat="1" applyFont="1" applyAlignment="1">
      <alignment horizontal="center" vertical="center"/>
    </xf>
    <xf numFmtId="0" fontId="112" fillId="0" borderId="0" xfId="0" applyFont="1" applyAlignment="1">
      <alignment horizontal="left" vertical="center" wrapText="1"/>
    </xf>
    <xf numFmtId="0" fontId="112" fillId="0" borderId="0" xfId="0" applyFont="1" applyAlignment="1">
      <alignment horizontal="left" vertical="center" indent="1"/>
    </xf>
    <xf numFmtId="0" fontId="112" fillId="0" borderId="0" xfId="0" applyFont="1" applyAlignment="1">
      <alignment horizontal="center" vertical="center"/>
    </xf>
    <xf numFmtId="49" fontId="112" fillId="0" borderId="0" xfId="0" applyNumberFormat="1" applyFont="1" applyAlignment="1">
      <alignment horizontal="center" vertical="center"/>
    </xf>
    <xf numFmtId="0" fontId="112" fillId="0" borderId="1" xfId="0" applyFont="1" applyBorder="1" applyAlignment="1">
      <alignment horizontal="center" vertical="center"/>
    </xf>
    <xf numFmtId="14" fontId="112" fillId="0" borderId="2" xfId="0" applyNumberFormat="1" applyFont="1" applyBorder="1" applyAlignment="1">
      <alignment horizontal="center" vertical="center" wrapText="1"/>
    </xf>
    <xf numFmtId="164" fontId="112" fillId="0" borderId="5" xfId="0" applyNumberFormat="1" applyFont="1" applyBorder="1" applyAlignment="1">
      <alignment horizontal="center" vertical="center"/>
    </xf>
    <xf numFmtId="0" fontId="111" fillId="0" borderId="0" xfId="0" applyFont="1" applyAlignment="1">
      <alignment horizontal="left" vertical="center" wrapText="1"/>
    </xf>
    <xf numFmtId="0" fontId="111" fillId="0" borderId="0" xfId="0" applyFont="1" applyAlignment="1">
      <alignment horizontal="left" vertical="center" indent="1"/>
    </xf>
    <xf numFmtId="0" fontId="111" fillId="0" borderId="0" xfId="0" applyFont="1" applyAlignment="1">
      <alignment horizontal="center" vertical="center"/>
    </xf>
    <xf numFmtId="0" fontId="111" fillId="0" borderId="1" xfId="0" applyFont="1" applyBorder="1" applyAlignment="1">
      <alignment horizontal="center" vertical="center"/>
    </xf>
    <xf numFmtId="14" fontId="111" fillId="0" borderId="2" xfId="0" applyNumberFormat="1" applyFont="1" applyBorder="1" applyAlignment="1">
      <alignment horizontal="center" vertical="center" wrapText="1"/>
    </xf>
    <xf numFmtId="164" fontId="111" fillId="0" borderId="5" xfId="0" applyNumberFormat="1" applyFont="1" applyBorder="1" applyAlignment="1">
      <alignment horizontal="center" vertical="center"/>
    </xf>
    <xf numFmtId="0" fontId="110" fillId="0" borderId="0" xfId="0" applyFont="1" applyAlignment="1">
      <alignment horizontal="left" vertical="center" wrapText="1"/>
    </xf>
    <xf numFmtId="0" fontId="110" fillId="0" borderId="0" xfId="0" applyFont="1" applyAlignment="1">
      <alignment horizontal="center" vertical="center" wrapText="1"/>
    </xf>
    <xf numFmtId="0" fontId="109" fillId="0" borderId="0" xfId="0" applyFont="1" applyAlignment="1">
      <alignment horizontal="left" vertical="center" wrapText="1"/>
    </xf>
    <xf numFmtId="0" fontId="109" fillId="0" borderId="0" xfId="0" applyFont="1" applyBorder="1" applyAlignment="1">
      <alignment horizontal="left" vertical="center" indent="1"/>
    </xf>
    <xf numFmtId="0" fontId="109" fillId="0" borderId="0" xfId="0" applyFont="1" applyAlignment="1">
      <alignment horizontal="center" vertical="center"/>
    </xf>
    <xf numFmtId="0" fontId="109" fillId="0" borderId="0" xfId="0" applyFont="1" applyAlignment="1">
      <alignment horizontal="left" vertical="center" indent="1"/>
    </xf>
    <xf numFmtId="0" fontId="109" fillId="0" borderId="1" xfId="0" applyFont="1" applyBorder="1" applyAlignment="1">
      <alignment horizontal="center" vertical="center"/>
    </xf>
    <xf numFmtId="0" fontId="108" fillId="0" borderId="0" xfId="0" applyFont="1" applyAlignment="1">
      <alignment horizontal="left" vertical="center" wrapText="1"/>
    </xf>
    <xf numFmtId="0" fontId="108" fillId="20" borderId="0" xfId="0" applyFont="1" applyFill="1" applyAlignment="1">
      <alignment horizontal="left" vertical="center" wrapText="1"/>
    </xf>
    <xf numFmtId="0" fontId="107" fillId="0" borderId="4" xfId="0" applyFont="1" applyBorder="1" applyAlignment="1">
      <alignment horizontal="center" vertical="center"/>
    </xf>
    <xf numFmtId="164" fontId="107" fillId="0" borderId="0" xfId="0" applyNumberFormat="1" applyFont="1" applyBorder="1" applyAlignment="1">
      <alignment horizontal="center" vertical="center" wrapText="1"/>
    </xf>
    <xf numFmtId="164" fontId="107" fillId="0" borderId="0" xfId="0" applyNumberFormat="1" applyFont="1" applyBorder="1" applyAlignment="1">
      <alignment horizontal="right"/>
    </xf>
    <xf numFmtId="14" fontId="107" fillId="0" borderId="0" xfId="0" applyNumberFormat="1" applyFont="1" applyBorder="1" applyAlignment="1">
      <alignment horizontal="center" vertical="center" wrapText="1"/>
    </xf>
    <xf numFmtId="0" fontId="261" fillId="19" borderId="0" xfId="0" applyFont="1" applyFill="1" applyAlignment="1">
      <alignment horizontal="left" vertical="center" wrapText="1"/>
    </xf>
    <xf numFmtId="164" fontId="106" fillId="0" borderId="0" xfId="0" applyNumberFormat="1" applyFont="1" applyBorder="1" applyAlignment="1">
      <alignment horizontal="center" vertical="center" wrapText="1"/>
    </xf>
    <xf numFmtId="0" fontId="105" fillId="0" borderId="4" xfId="0" applyFont="1" applyBorder="1" applyAlignment="1">
      <alignment horizontal="center" vertical="center"/>
    </xf>
    <xf numFmtId="164" fontId="105" fillId="0" borderId="0" xfId="0" applyNumberFormat="1" applyFont="1" applyBorder="1" applyAlignment="1">
      <alignment horizontal="center" vertical="center" wrapText="1"/>
    </xf>
    <xf numFmtId="0" fontId="104" fillId="0" borderId="2" xfId="0" applyFont="1" applyBorder="1" applyAlignment="1">
      <alignment horizontal="center" vertical="center"/>
    </xf>
    <xf numFmtId="49" fontId="104" fillId="0" borderId="0" xfId="0" applyNumberFormat="1" applyFont="1" applyAlignment="1">
      <alignment horizontal="center" vertical="center" wrapText="1"/>
    </xf>
    <xf numFmtId="0" fontId="103" fillId="0" borderId="0" xfId="0" applyFont="1" applyBorder="1" applyAlignment="1">
      <alignment horizontal="center" vertical="center" wrapText="1"/>
    </xf>
    <xf numFmtId="0" fontId="103" fillId="0" borderId="0" xfId="0" applyFont="1" applyFill="1" applyBorder="1" applyAlignment="1">
      <alignment horizontal="center" vertical="center" wrapText="1"/>
    </xf>
    <xf numFmtId="0" fontId="103" fillId="0" borderId="2" xfId="0" applyFont="1" applyBorder="1" applyAlignment="1">
      <alignment horizontal="center" vertical="center" wrapText="1"/>
    </xf>
    <xf numFmtId="0" fontId="102" fillId="0" borderId="0" xfId="0" applyFont="1" applyAlignment="1">
      <alignment horizontal="left" vertical="center" indent="1"/>
    </xf>
    <xf numFmtId="0" fontId="102" fillId="0" borderId="0" xfId="0" applyFont="1" applyAlignment="1">
      <alignment horizontal="left" vertical="center" wrapText="1"/>
    </xf>
    <xf numFmtId="0" fontId="101" fillId="0" borderId="0" xfId="0" applyFont="1" applyAlignment="1">
      <alignment horizontal="center" vertical="center" wrapText="1"/>
    </xf>
    <xf numFmtId="0" fontId="101" fillId="0" borderId="0" xfId="0" applyFont="1" applyBorder="1" applyAlignment="1">
      <alignment horizontal="center" vertical="center" wrapText="1"/>
    </xf>
    <xf numFmtId="0" fontId="101" fillId="0" borderId="0" xfId="0" applyFont="1" applyAlignment="1">
      <alignment horizontal="center" vertical="center"/>
    </xf>
    <xf numFmtId="0" fontId="101" fillId="0" borderId="2" xfId="0" applyFont="1" applyBorder="1" applyAlignment="1">
      <alignment horizontal="center" vertical="center"/>
    </xf>
    <xf numFmtId="49" fontId="100" fillId="0" borderId="0" xfId="0" applyNumberFormat="1" applyFont="1" applyAlignment="1">
      <alignment horizontal="center" vertical="center" wrapText="1"/>
    </xf>
    <xf numFmtId="0" fontId="99" fillId="0" borderId="0" xfId="0" applyFont="1" applyAlignment="1">
      <alignment horizontal="left" vertical="center" wrapText="1"/>
    </xf>
    <xf numFmtId="0" fontId="99" fillId="0" borderId="0" xfId="0" applyFont="1" applyAlignment="1">
      <alignment horizontal="left" vertical="center" indent="1"/>
    </xf>
    <xf numFmtId="0" fontId="98" fillId="0" borderId="0" xfId="0" applyFont="1" applyAlignment="1">
      <alignment horizontal="left" vertical="center" wrapText="1" indent="1"/>
    </xf>
    <xf numFmtId="0" fontId="98" fillId="0" borderId="0" xfId="0" applyFont="1" applyAlignment="1">
      <alignment horizontal="center" vertical="center" wrapText="1"/>
    </xf>
    <xf numFmtId="0" fontId="96" fillId="0" borderId="0" xfId="0" applyFont="1" applyAlignment="1">
      <alignment horizontal="left" vertical="center" indent="1"/>
    </xf>
    <xf numFmtId="0" fontId="96" fillId="0" borderId="0" xfId="0" applyFont="1" applyAlignment="1">
      <alignment horizontal="center" vertical="center"/>
    </xf>
    <xf numFmtId="0" fontId="95" fillId="0" borderId="0" xfId="0" applyFont="1" applyAlignment="1">
      <alignment horizontal="center" vertical="center"/>
    </xf>
    <xf numFmtId="0" fontId="95" fillId="0" borderId="0" xfId="0" applyFont="1" applyAlignment="1">
      <alignment horizontal="left" vertical="center" wrapText="1"/>
    </xf>
    <xf numFmtId="0" fontId="95" fillId="0" borderId="0" xfId="0" applyFont="1" applyBorder="1" applyAlignment="1">
      <alignment horizontal="left" vertical="center" indent="1"/>
    </xf>
    <xf numFmtId="0" fontId="95" fillId="0" borderId="0" xfId="0" applyFont="1" applyAlignment="1">
      <alignment horizontal="left" vertical="center" indent="1"/>
    </xf>
    <xf numFmtId="49" fontId="95" fillId="0" borderId="0" xfId="0" applyNumberFormat="1" applyFont="1" applyAlignment="1">
      <alignment horizontal="center" vertical="center"/>
    </xf>
    <xf numFmtId="164" fontId="95" fillId="0" borderId="4" xfId="0" applyNumberFormat="1" applyFont="1" applyBorder="1" applyAlignment="1">
      <alignment horizontal="center" vertical="center"/>
    </xf>
    <xf numFmtId="0" fontId="95" fillId="0" borderId="0" xfId="0" applyFont="1" applyAlignment="1">
      <alignment horizontal="center" vertical="center" wrapText="1"/>
    </xf>
    <xf numFmtId="14" fontId="95" fillId="0" borderId="0" xfId="0" applyNumberFormat="1" applyFont="1" applyAlignment="1">
      <alignment horizontal="center" vertical="center"/>
    </xf>
    <xf numFmtId="14" fontId="95" fillId="0" borderId="0" xfId="0" applyNumberFormat="1" applyFont="1" applyAlignment="1">
      <alignment horizontal="center" vertical="center" wrapText="1"/>
    </xf>
    <xf numFmtId="14" fontId="95" fillId="0" borderId="2" xfId="0" applyNumberFormat="1" applyFont="1" applyBorder="1" applyAlignment="1">
      <alignment horizontal="center" vertical="center" wrapText="1"/>
    </xf>
    <xf numFmtId="0" fontId="241" fillId="0" borderId="0" xfId="0" applyFont="1" applyAlignment="1">
      <alignment horizontal="center" vertical="center" wrapText="1"/>
    </xf>
    <xf numFmtId="0" fontId="240" fillId="0" borderId="0" xfId="0" applyFont="1" applyAlignment="1">
      <alignment horizontal="center" vertical="center" wrapText="1"/>
    </xf>
    <xf numFmtId="0" fontId="229" fillId="20" borderId="0" xfId="0" applyFont="1" applyFill="1" applyAlignment="1">
      <alignment horizontal="center" vertical="center" wrapText="1"/>
    </xf>
    <xf numFmtId="0" fontId="228" fillId="0" borderId="0" xfId="0" applyFont="1" applyAlignment="1">
      <alignment horizontal="center" vertical="center" wrapText="1"/>
    </xf>
    <xf numFmtId="0" fontId="216" fillId="0" borderId="0" xfId="0" applyFont="1" applyAlignment="1">
      <alignment horizontal="center" vertical="center" wrapText="1"/>
    </xf>
    <xf numFmtId="0" fontId="208" fillId="0" borderId="0" xfId="0" applyFont="1" applyAlignment="1">
      <alignment horizontal="center" vertical="center" wrapText="1"/>
    </xf>
    <xf numFmtId="0" fontId="199" fillId="0" borderId="0" xfId="0" applyFont="1" applyAlignment="1">
      <alignment horizontal="center" vertical="center" wrapText="1"/>
    </xf>
    <xf numFmtId="0" fontId="198" fillId="0" borderId="0" xfId="0" applyFont="1" applyAlignment="1">
      <alignment horizontal="center" vertical="center" wrapText="1"/>
    </xf>
    <xf numFmtId="0" fontId="190" fillId="0" borderId="0" xfId="0" applyFont="1" applyAlignment="1">
      <alignment horizontal="center" vertical="center" wrapText="1"/>
    </xf>
    <xf numFmtId="0" fontId="187" fillId="0" borderId="0" xfId="0" applyFont="1" applyAlignment="1">
      <alignment horizontal="center" vertical="center" wrapText="1"/>
    </xf>
    <xf numFmtId="0" fontId="177" fillId="0" borderId="0" xfId="0" applyFont="1" applyAlignment="1">
      <alignment horizontal="center" vertical="center" wrapText="1"/>
    </xf>
    <xf numFmtId="0" fontId="176" fillId="0" borderId="0" xfId="0" applyFont="1" applyAlignment="1">
      <alignment horizontal="center" vertical="center" wrapText="1"/>
    </xf>
    <xf numFmtId="0" fontId="172" fillId="0" borderId="0" xfId="0" applyFont="1" applyAlignment="1">
      <alignment horizontal="center" vertical="center" wrapText="1"/>
    </xf>
    <xf numFmtId="0" fontId="171" fillId="0" borderId="0" xfId="0" applyFont="1" applyAlignment="1">
      <alignment horizontal="center" vertical="center" wrapText="1"/>
    </xf>
    <xf numFmtId="0" fontId="170" fillId="0" borderId="0" xfId="0" applyFont="1" applyAlignment="1">
      <alignment horizontal="center" vertical="center" wrapText="1"/>
    </xf>
    <xf numFmtId="0" fontId="167" fillId="0" borderId="0" xfId="0" applyFont="1" applyAlignment="1">
      <alignment horizontal="center" vertical="center" wrapText="1"/>
    </xf>
    <xf numFmtId="0" fontId="166" fillId="0" borderId="0" xfId="0" applyFont="1" applyAlignment="1">
      <alignment horizontal="center" vertical="center" wrapText="1"/>
    </xf>
    <xf numFmtId="0" fontId="164" fillId="0" borderId="0" xfId="0" applyFont="1" applyAlignment="1">
      <alignment horizontal="center" vertical="center" wrapText="1"/>
    </xf>
    <xf numFmtId="0" fontId="163" fillId="0" borderId="0" xfId="0" applyFont="1" applyAlignment="1">
      <alignment horizontal="center" vertical="center" wrapText="1"/>
    </xf>
    <xf numFmtId="0" fontId="162" fillId="0" borderId="0" xfId="0" applyFont="1" applyAlignment="1">
      <alignment horizontal="center" vertical="center" wrapText="1"/>
    </xf>
    <xf numFmtId="0" fontId="161" fillId="20" borderId="0" xfId="0" applyFont="1" applyFill="1" applyAlignment="1">
      <alignment horizontal="center" vertical="center" wrapText="1"/>
    </xf>
    <xf numFmtId="0" fontId="157" fillId="0" borderId="0" xfId="0" applyFont="1" applyAlignment="1">
      <alignment horizontal="center" vertical="center" wrapText="1"/>
    </xf>
    <xf numFmtId="0" fontId="154" fillId="0" borderId="0" xfId="0" applyFont="1" applyAlignment="1">
      <alignment horizontal="center" vertical="center" wrapText="1"/>
    </xf>
    <xf numFmtId="0" fontId="150" fillId="0" borderId="0" xfId="0" applyFont="1" applyAlignment="1">
      <alignment horizontal="center" vertical="center" wrapText="1"/>
    </xf>
    <xf numFmtId="0" fontId="149" fillId="0" borderId="0" xfId="0" applyFont="1" applyAlignment="1">
      <alignment horizontal="center" vertical="center" wrapText="1"/>
    </xf>
    <xf numFmtId="0" fontId="148" fillId="0" borderId="0" xfId="0" applyFont="1" applyAlignment="1">
      <alignment horizontal="center" vertical="center" wrapText="1"/>
    </xf>
    <xf numFmtId="0" fontId="147" fillId="0" borderId="0" xfId="0" applyFont="1" applyAlignment="1">
      <alignment horizontal="center" vertical="center" wrapText="1"/>
    </xf>
    <xf numFmtId="0" fontId="138" fillId="0" borderId="0" xfId="0" applyFont="1" applyAlignment="1">
      <alignment horizontal="center" vertical="center" wrapText="1"/>
    </xf>
    <xf numFmtId="0" fontId="136" fillId="0" borderId="0" xfId="0" applyFont="1" applyAlignment="1">
      <alignment horizontal="center" vertical="center" wrapText="1"/>
    </xf>
    <xf numFmtId="0" fontId="134" fillId="0" borderId="0" xfId="0" applyFont="1" applyAlignment="1">
      <alignment horizontal="center" vertical="center" wrapText="1"/>
    </xf>
    <xf numFmtId="0" fontId="133" fillId="0" borderId="0" xfId="0" applyFont="1" applyAlignment="1">
      <alignment horizontal="center" vertical="center" wrapText="1"/>
    </xf>
    <xf numFmtId="0" fontId="131" fillId="0" borderId="0" xfId="0" applyFont="1" applyAlignment="1">
      <alignment horizontal="center" vertical="center" wrapText="1"/>
    </xf>
    <xf numFmtId="0" fontId="130" fillId="0" borderId="0" xfId="0" applyFont="1" applyAlignment="1">
      <alignment horizontal="center" vertical="center" wrapText="1"/>
    </xf>
    <xf numFmtId="0" fontId="129" fillId="0" borderId="0" xfId="0" applyFont="1" applyAlignment="1">
      <alignment horizontal="center" vertical="center" wrapText="1"/>
    </xf>
    <xf numFmtId="0" fontId="119" fillId="0" borderId="0" xfId="0" applyFont="1" applyAlignment="1">
      <alignment horizontal="center" vertical="center" wrapText="1"/>
    </xf>
    <xf numFmtId="0" fontId="112" fillId="0" borderId="0" xfId="0" applyFont="1" applyAlignment="1">
      <alignment horizontal="center" vertical="center" wrapText="1"/>
    </xf>
    <xf numFmtId="0" fontId="111" fillId="0" borderId="0" xfId="0" applyFont="1" applyAlignment="1">
      <alignment horizontal="center" vertical="center" wrapText="1"/>
    </xf>
    <xf numFmtId="0" fontId="109" fillId="0" borderId="0" xfId="0" applyFont="1" applyAlignment="1">
      <alignment horizontal="center" vertical="center" wrapText="1"/>
    </xf>
    <xf numFmtId="0" fontId="239" fillId="0" borderId="0" xfId="0" applyFont="1" applyAlignment="1">
      <alignment horizontal="center" vertical="center" wrapText="1"/>
    </xf>
    <xf numFmtId="0" fontId="234" fillId="0" borderId="0" xfId="0" applyFont="1" applyAlignment="1">
      <alignment horizontal="center" vertical="center" wrapText="1"/>
    </xf>
    <xf numFmtId="0" fontId="97" fillId="0" borderId="0" xfId="0" applyFont="1" applyAlignment="1">
      <alignment horizontal="center" vertical="center" wrapText="1"/>
    </xf>
    <xf numFmtId="0" fontId="95" fillId="0" borderId="0" xfId="0" applyFont="1" applyBorder="1" applyAlignment="1">
      <alignment horizontal="center" vertical="center" wrapText="1"/>
    </xf>
    <xf numFmtId="0" fontId="95" fillId="0" borderId="2" xfId="0" applyFont="1" applyBorder="1" applyAlignment="1">
      <alignment horizontal="center" vertical="center" wrapText="1"/>
    </xf>
    <xf numFmtId="0" fontId="299" fillId="0" borderId="0" xfId="0" applyFont="1"/>
    <xf numFmtId="0" fontId="302" fillId="13" borderId="0" xfId="0" applyFont="1" applyFill="1" applyBorder="1" applyAlignment="1">
      <alignment horizontal="center" vertical="center"/>
    </xf>
    <xf numFmtId="0" fontId="282" fillId="8" borderId="57" xfId="0" applyFont="1" applyFill="1" applyBorder="1" applyAlignment="1">
      <alignment horizontal="center" vertical="center" wrapText="1"/>
    </xf>
    <xf numFmtId="0" fontId="282" fillId="7" borderId="57" xfId="0" applyFont="1" applyFill="1" applyBorder="1" applyAlignment="1">
      <alignment horizontal="center" vertical="center" wrapText="1"/>
    </xf>
    <xf numFmtId="0" fontId="282" fillId="7" borderId="59" xfId="0" applyFont="1" applyFill="1" applyBorder="1" applyAlignment="1">
      <alignment horizontal="center" vertical="center" wrapText="1"/>
    </xf>
    <xf numFmtId="0" fontId="311" fillId="19" borderId="59" xfId="0" applyFont="1" applyFill="1" applyBorder="1" applyAlignment="1">
      <alignment horizontal="center" vertical="center" wrapText="1"/>
    </xf>
    <xf numFmtId="0" fontId="313" fillId="23" borderId="57" xfId="0" applyFont="1" applyFill="1" applyBorder="1" applyAlignment="1">
      <alignment horizontal="center" vertical="center" wrapText="1"/>
    </xf>
    <xf numFmtId="0" fontId="313" fillId="24" borderId="58" xfId="0" applyFont="1" applyFill="1" applyBorder="1" applyAlignment="1">
      <alignment horizontal="center" vertical="center" wrapText="1"/>
    </xf>
    <xf numFmtId="0" fontId="314" fillId="22" borderId="56" xfId="0" applyFont="1" applyFill="1" applyBorder="1" applyAlignment="1">
      <alignment horizontal="center" vertical="center" wrapText="1"/>
    </xf>
    <xf numFmtId="0" fontId="314" fillId="22" borderId="60" xfId="0" applyFont="1" applyFill="1" applyBorder="1" applyAlignment="1">
      <alignment horizontal="center" vertical="center" wrapText="1"/>
    </xf>
    <xf numFmtId="0" fontId="269" fillId="0" borderId="61" xfId="0" applyFont="1" applyBorder="1" applyAlignment="1">
      <alignment horizontal="left" vertical="center" indent="1"/>
    </xf>
    <xf numFmtId="0" fontId="315" fillId="25" borderId="57" xfId="0" applyFont="1" applyFill="1" applyBorder="1" applyAlignment="1">
      <alignment horizontal="center" vertical="center" wrapText="1"/>
    </xf>
    <xf numFmtId="0" fontId="94" fillId="0" borderId="0" xfId="0" applyFont="1" applyAlignment="1">
      <alignment horizontal="left" vertical="center" indent="1"/>
    </xf>
    <xf numFmtId="0" fontId="94" fillId="0" borderId="0" xfId="0" applyFont="1" applyAlignment="1">
      <alignment horizontal="center" vertical="center" wrapText="1"/>
    </xf>
    <xf numFmtId="49" fontId="94" fillId="0" borderId="0" xfId="0" applyNumberFormat="1" applyFont="1" applyAlignment="1">
      <alignment horizontal="center" vertical="center"/>
    </xf>
    <xf numFmtId="14" fontId="94" fillId="0" borderId="2" xfId="0" applyNumberFormat="1" applyFont="1" applyBorder="1" applyAlignment="1">
      <alignment horizontal="center" vertical="center" wrapText="1"/>
    </xf>
    <xf numFmtId="0" fontId="93" fillId="0" borderId="0" xfId="0" applyFont="1" applyAlignment="1">
      <alignment horizontal="left" vertical="center" indent="1"/>
    </xf>
    <xf numFmtId="0" fontId="93" fillId="0" borderId="0" xfId="0" applyFont="1" applyAlignment="1">
      <alignment horizontal="center" vertical="center"/>
    </xf>
    <xf numFmtId="0" fontId="92" fillId="0" borderId="0" xfId="0" applyFont="1" applyAlignment="1">
      <alignment horizontal="left" vertical="center" indent="1"/>
    </xf>
    <xf numFmtId="0" fontId="92" fillId="0" borderId="0" xfId="0" applyFont="1" applyAlignment="1">
      <alignment horizontal="center" vertical="center"/>
    </xf>
    <xf numFmtId="0" fontId="314" fillId="22" borderId="64" xfId="0" applyFont="1" applyFill="1" applyBorder="1" applyAlignment="1">
      <alignment horizontal="center" vertical="center" wrapText="1"/>
    </xf>
    <xf numFmtId="0" fontId="298" fillId="26" borderId="66" xfId="0" applyFont="1" applyFill="1" applyBorder="1" applyAlignment="1">
      <alignment horizontal="center" vertical="center"/>
    </xf>
    <xf numFmtId="0" fontId="313" fillId="27" borderId="57" xfId="0" applyFont="1" applyFill="1" applyBorder="1" applyAlignment="1">
      <alignment horizontal="center" vertical="center" wrapText="1"/>
    </xf>
    <xf numFmtId="0" fontId="91" fillId="0" borderId="2" xfId="0" applyFont="1" applyBorder="1" applyAlignment="1">
      <alignment horizontal="center" vertical="center"/>
    </xf>
    <xf numFmtId="0" fontId="302" fillId="13" borderId="67" xfId="0" applyFont="1" applyFill="1" applyBorder="1" applyAlignment="1">
      <alignment horizontal="center" vertical="center"/>
    </xf>
    <xf numFmtId="0" fontId="282" fillId="28" borderId="58" xfId="0" applyFont="1" applyFill="1" applyBorder="1" applyAlignment="1">
      <alignment horizontal="center" vertical="center" wrapText="1"/>
    </xf>
    <xf numFmtId="0" fontId="90" fillId="0" borderId="2" xfId="0" applyFont="1" applyBorder="1" applyAlignment="1">
      <alignment horizontal="center" vertical="center"/>
    </xf>
    <xf numFmtId="0" fontId="89" fillId="0" borderId="2" xfId="0" applyFont="1" applyBorder="1" applyAlignment="1">
      <alignment horizontal="center" vertical="center" wrapText="1"/>
    </xf>
    <xf numFmtId="49" fontId="88" fillId="0" borderId="0" xfId="0" applyNumberFormat="1" applyFont="1" applyAlignment="1">
      <alignment horizontal="center" vertical="center"/>
    </xf>
    <xf numFmtId="0" fontId="87" fillId="0" borderId="0" xfId="0" applyFont="1" applyAlignment="1">
      <alignment horizontal="left" vertical="center" wrapText="1"/>
    </xf>
    <xf numFmtId="164" fontId="87" fillId="0" borderId="4" xfId="0" applyNumberFormat="1" applyFont="1" applyBorder="1" applyAlignment="1">
      <alignment horizontal="center" vertical="center"/>
    </xf>
    <xf numFmtId="0" fontId="87" fillId="0" borderId="2" xfId="0" applyFont="1" applyBorder="1" applyAlignment="1">
      <alignment horizontal="center" vertical="center" wrapText="1"/>
    </xf>
    <xf numFmtId="0" fontId="87" fillId="0" borderId="0" xfId="0" applyFont="1" applyAlignment="1">
      <alignment horizontal="center" vertical="center"/>
    </xf>
    <xf numFmtId="0" fontId="87" fillId="0" borderId="0" xfId="0" applyFont="1" applyAlignment="1">
      <alignment horizontal="center" vertical="center" wrapText="1"/>
    </xf>
    <xf numFmtId="49" fontId="86" fillId="0" borderId="0" xfId="0" applyNumberFormat="1" applyFont="1" applyAlignment="1">
      <alignment horizontal="center" vertical="center"/>
    </xf>
    <xf numFmtId="164" fontId="85" fillId="0" borderId="0" xfId="0" applyNumberFormat="1" applyFont="1" applyBorder="1" applyAlignment="1">
      <alignment horizontal="right"/>
    </xf>
    <xf numFmtId="14" fontId="85" fillId="0" borderId="0" xfId="0" applyNumberFormat="1" applyFont="1" applyBorder="1" applyAlignment="1">
      <alignment horizontal="center" vertical="center" wrapText="1"/>
    </xf>
    <xf numFmtId="164" fontId="85" fillId="0" borderId="0" xfId="0" applyNumberFormat="1" applyFont="1" applyBorder="1" applyAlignment="1">
      <alignment horizontal="center" vertical="center" wrapText="1"/>
    </xf>
    <xf numFmtId="0" fontId="84" fillId="20" borderId="0" xfId="0" applyFont="1" applyFill="1" applyAlignment="1">
      <alignment horizontal="left" vertical="center" wrapText="1"/>
    </xf>
    <xf numFmtId="0" fontId="319" fillId="29" borderId="0" xfId="1" applyFont="1" applyFill="1" applyAlignment="1">
      <alignment horizontal="center" vertical="center"/>
    </xf>
    <xf numFmtId="0" fontId="300" fillId="29" borderId="0" xfId="0" applyFont="1" applyFill="1" applyAlignment="1">
      <alignment horizontal="center" vertical="center"/>
    </xf>
    <xf numFmtId="0" fontId="300" fillId="29" borderId="0" xfId="0" applyFont="1" applyFill="1" applyAlignment="1">
      <alignment horizontal="left" vertical="center" wrapText="1"/>
    </xf>
    <xf numFmtId="0" fontId="300" fillId="29" borderId="0" xfId="0" applyFont="1" applyFill="1" applyAlignment="1">
      <alignment horizontal="left" vertical="center" indent="1"/>
    </xf>
    <xf numFmtId="0" fontId="300" fillId="29" borderId="0" xfId="0" applyFont="1" applyFill="1" applyAlignment="1">
      <alignment horizontal="left" vertical="center" wrapText="1" indent="1"/>
    </xf>
    <xf numFmtId="0" fontId="300" fillId="29" borderId="0" xfId="0" applyFont="1" applyFill="1" applyAlignment="1">
      <alignment horizontal="center" vertical="center" wrapText="1"/>
    </xf>
    <xf numFmtId="164" fontId="300" fillId="29" borderId="0" xfId="0" applyNumberFormat="1" applyFont="1" applyFill="1" applyAlignment="1">
      <alignment horizontal="right"/>
    </xf>
    <xf numFmtId="14" fontId="300" fillId="29" borderId="0" xfId="0" applyNumberFormat="1" applyFont="1" applyFill="1" applyAlignment="1">
      <alignment horizontal="center" vertical="center"/>
    </xf>
    <xf numFmtId="49" fontId="300" fillId="29" borderId="0" xfId="0" applyNumberFormat="1" applyFont="1" applyFill="1" applyAlignment="1">
      <alignment horizontal="center" vertical="center"/>
    </xf>
    <xf numFmtId="0" fontId="300" fillId="29" borderId="1" xfId="0" applyFont="1" applyFill="1" applyBorder="1" applyAlignment="1">
      <alignment horizontal="center" vertical="center"/>
    </xf>
    <xf numFmtId="0" fontId="300" fillId="29" borderId="0" xfId="0" applyFont="1" applyFill="1" applyBorder="1" applyAlignment="1">
      <alignment horizontal="center" vertical="center" wrapText="1"/>
    </xf>
    <xf numFmtId="0" fontId="300" fillId="29" borderId="2" xfId="0" applyFont="1" applyFill="1" applyBorder="1" applyAlignment="1">
      <alignment horizontal="center" vertical="center" wrapText="1"/>
    </xf>
    <xf numFmtId="0" fontId="300" fillId="29" borderId="5" xfId="0" applyFont="1" applyFill="1" applyBorder="1" applyAlignment="1">
      <alignment horizontal="center" vertical="center"/>
    </xf>
    <xf numFmtId="0" fontId="300" fillId="29" borderId="4" xfId="0" applyFont="1" applyFill="1" applyBorder="1" applyAlignment="1">
      <alignment horizontal="center" vertical="center"/>
    </xf>
    <xf numFmtId="164" fontId="300" fillId="29" borderId="0" xfId="0" applyNumberFormat="1" applyFont="1" applyFill="1" applyBorder="1" applyAlignment="1">
      <alignment horizontal="center" vertical="center"/>
    </xf>
    <xf numFmtId="164" fontId="300" fillId="29" borderId="0" xfId="0" applyNumberFormat="1" applyFont="1" applyFill="1" applyBorder="1" applyAlignment="1">
      <alignment horizontal="right"/>
    </xf>
    <xf numFmtId="14" fontId="300" fillId="29" borderId="0" xfId="0" applyNumberFormat="1" applyFont="1" applyFill="1" applyBorder="1" applyAlignment="1">
      <alignment horizontal="center" vertical="center"/>
    </xf>
    <xf numFmtId="164" fontId="300" fillId="29" borderId="0" xfId="0" applyNumberFormat="1" applyFont="1" applyFill="1" applyBorder="1" applyAlignment="1">
      <alignment horizontal="right" vertical="center" wrapText="1"/>
    </xf>
    <xf numFmtId="14" fontId="300" fillId="29" borderId="0" xfId="0" applyNumberFormat="1" applyFont="1" applyFill="1" applyBorder="1" applyAlignment="1">
      <alignment horizontal="center" vertical="center" wrapText="1"/>
    </xf>
    <xf numFmtId="167" fontId="300" fillId="29" borderId="0" xfId="0" applyNumberFormat="1" applyFont="1" applyFill="1" applyBorder="1" applyAlignment="1">
      <alignment wrapText="1"/>
    </xf>
    <xf numFmtId="0" fontId="300" fillId="29" borderId="2" xfId="0" applyFont="1" applyFill="1" applyBorder="1" applyAlignment="1">
      <alignment horizontal="center" vertical="center"/>
    </xf>
    <xf numFmtId="49" fontId="300" fillId="29" borderId="0" xfId="0" applyNumberFormat="1" applyFont="1" applyFill="1" applyAlignment="1">
      <alignment horizontal="right" vertical="center" wrapText="1" indent="1"/>
    </xf>
    <xf numFmtId="164" fontId="300" fillId="29" borderId="0" xfId="0" applyNumberFormat="1" applyFont="1" applyFill="1" applyBorder="1" applyAlignment="1">
      <alignment horizontal="center" vertical="center" wrapText="1"/>
    </xf>
    <xf numFmtId="164" fontId="300" fillId="29" borderId="0" xfId="0" applyNumberFormat="1" applyFont="1" applyFill="1" applyAlignment="1">
      <alignment horizontal="center" vertical="center"/>
    </xf>
    <xf numFmtId="164" fontId="300" fillId="29" borderId="0" xfId="0" applyNumberFormat="1" applyFont="1" applyFill="1" applyAlignment="1">
      <alignment horizontal="center" vertical="center" wrapText="1"/>
    </xf>
    <xf numFmtId="14" fontId="300" fillId="29" borderId="0" xfId="0" applyNumberFormat="1" applyFont="1" applyFill="1" applyAlignment="1">
      <alignment horizontal="center" vertical="center" wrapText="1"/>
    </xf>
    <xf numFmtId="14" fontId="261" fillId="30" borderId="0" xfId="0" applyNumberFormat="1" applyFont="1" applyFill="1" applyBorder="1" applyAlignment="1">
      <alignment horizontal="center" vertical="center"/>
    </xf>
    <xf numFmtId="0" fontId="272" fillId="31" borderId="0" xfId="1" applyFont="1" applyFill="1" applyAlignment="1">
      <alignment horizontal="center" vertical="center"/>
    </xf>
    <xf numFmtId="0" fontId="261" fillId="31" borderId="0" xfId="0" applyFont="1" applyFill="1" applyAlignment="1">
      <alignment horizontal="center" vertical="center"/>
    </xf>
    <xf numFmtId="0" fontId="196" fillId="31" borderId="0" xfId="0" quotePrefix="1" applyFont="1" applyFill="1" applyAlignment="1">
      <alignment horizontal="center" vertical="center"/>
    </xf>
    <xf numFmtId="0" fontId="261" fillId="31" borderId="0" xfId="0" applyFont="1" applyFill="1" applyAlignment="1">
      <alignment horizontal="left" vertical="center" wrapText="1"/>
    </xf>
    <xf numFmtId="0" fontId="261" fillId="31" borderId="0" xfId="0" applyFont="1" applyFill="1" applyAlignment="1">
      <alignment horizontal="left" vertical="center" wrapText="1" indent="1"/>
    </xf>
    <xf numFmtId="0" fontId="261" fillId="31" borderId="0" xfId="0" applyFont="1" applyFill="1" applyAlignment="1">
      <alignment horizontal="center" vertical="center" wrapText="1"/>
    </xf>
    <xf numFmtId="164" fontId="261" fillId="31" borderId="0" xfId="0" applyNumberFormat="1" applyFont="1" applyFill="1" applyAlignment="1">
      <alignment horizontal="right"/>
    </xf>
    <xf numFmtId="14" fontId="261" fillId="31" borderId="0" xfId="0" applyNumberFormat="1" applyFont="1" applyFill="1" applyAlignment="1">
      <alignment horizontal="center" vertical="center"/>
    </xf>
    <xf numFmtId="49" fontId="261" fillId="31" borderId="0" xfId="0" applyNumberFormat="1" applyFont="1" applyFill="1" applyAlignment="1">
      <alignment horizontal="center" vertical="center"/>
    </xf>
    <xf numFmtId="49" fontId="279" fillId="31" borderId="0" xfId="0" applyNumberFormat="1" applyFont="1" applyFill="1" applyAlignment="1">
      <alignment horizontal="center" vertical="center"/>
    </xf>
    <xf numFmtId="0" fontId="261" fillId="31" borderId="1" xfId="0" applyFont="1" applyFill="1" applyBorder="1" applyAlignment="1">
      <alignment horizontal="center" vertical="center"/>
    </xf>
    <xf numFmtId="0" fontId="261" fillId="31" borderId="0" xfId="0" applyFont="1" applyFill="1" applyBorder="1" applyAlignment="1">
      <alignment horizontal="center" vertical="center" wrapText="1"/>
    </xf>
    <xf numFmtId="0" fontId="261" fillId="31" borderId="2" xfId="0" applyFont="1" applyFill="1" applyBorder="1" applyAlignment="1">
      <alignment horizontal="center" vertical="center" wrapText="1"/>
    </xf>
    <xf numFmtId="0" fontId="261" fillId="31" borderId="5" xfId="0" applyFont="1" applyFill="1" applyBorder="1" applyAlignment="1">
      <alignment horizontal="center" vertical="center"/>
    </xf>
    <xf numFmtId="0" fontId="261" fillId="31" borderId="4" xfId="0" applyFont="1" applyFill="1" applyBorder="1" applyAlignment="1">
      <alignment horizontal="center" vertical="center"/>
    </xf>
    <xf numFmtId="164" fontId="261" fillId="31" borderId="0" xfId="0" applyNumberFormat="1" applyFont="1" applyFill="1" applyBorder="1" applyAlignment="1">
      <alignment horizontal="center" vertical="center"/>
    </xf>
    <xf numFmtId="49" fontId="261" fillId="31" borderId="0" xfId="0" applyNumberFormat="1" applyFont="1" applyFill="1" applyAlignment="1">
      <alignment horizontal="right" vertical="center" wrapText="1" indent="1"/>
    </xf>
    <xf numFmtId="164" fontId="261" fillId="31" borderId="0" xfId="0" applyNumberFormat="1" applyFont="1" applyFill="1" applyBorder="1" applyAlignment="1">
      <alignment horizontal="right"/>
    </xf>
    <xf numFmtId="14" fontId="261" fillId="31" borderId="0" xfId="0" applyNumberFormat="1" applyFont="1" applyFill="1" applyBorder="1" applyAlignment="1">
      <alignment horizontal="center" vertical="center"/>
    </xf>
    <xf numFmtId="164" fontId="261" fillId="31" borderId="0" xfId="0" applyNumberFormat="1" applyFont="1" applyFill="1" applyBorder="1" applyAlignment="1">
      <alignment horizontal="center" vertical="center" wrapText="1"/>
    </xf>
    <xf numFmtId="14" fontId="261" fillId="31" borderId="0" xfId="0" applyNumberFormat="1" applyFont="1" applyFill="1" applyBorder="1" applyAlignment="1">
      <alignment horizontal="center" vertical="center" wrapText="1"/>
    </xf>
    <xf numFmtId="0" fontId="124" fillId="31" borderId="2" xfId="0" applyFont="1" applyFill="1" applyBorder="1" applyAlignment="1">
      <alignment horizontal="center" vertical="center" wrapText="1"/>
    </xf>
    <xf numFmtId="0" fontId="261" fillId="31" borderId="2" xfId="0" applyFont="1" applyFill="1" applyBorder="1" applyAlignment="1">
      <alignment horizontal="center" vertical="center"/>
    </xf>
    <xf numFmtId="0" fontId="272" fillId="31" borderId="0" xfId="1" applyFill="1" applyAlignment="1">
      <alignment horizontal="center" vertical="center"/>
    </xf>
    <xf numFmtId="0" fontId="261" fillId="31" borderId="0" xfId="0" applyFont="1" applyFill="1" applyAlignment="1">
      <alignment horizontal="left" vertical="center" indent="1"/>
    </xf>
    <xf numFmtId="49" fontId="233" fillId="31" borderId="0" xfId="0" applyNumberFormat="1" applyFont="1" applyFill="1" applyAlignment="1">
      <alignment horizontal="center" vertical="center"/>
    </xf>
    <xf numFmtId="14" fontId="232" fillId="31" borderId="0" xfId="0" applyNumberFormat="1" applyFont="1" applyFill="1" applyAlignment="1">
      <alignment horizontal="center" vertical="center" wrapText="1"/>
    </xf>
    <xf numFmtId="14" fontId="261" fillId="31" borderId="2" xfId="0" applyNumberFormat="1" applyFont="1" applyFill="1" applyBorder="1" applyAlignment="1">
      <alignment horizontal="center" vertical="center" wrapText="1"/>
    </xf>
    <xf numFmtId="164" fontId="261" fillId="31" borderId="5" xfId="0" applyNumberFormat="1" applyFont="1" applyFill="1" applyBorder="1" applyAlignment="1">
      <alignment horizontal="center" vertical="center"/>
    </xf>
    <xf numFmtId="164" fontId="261" fillId="31" borderId="4" xfId="0" applyNumberFormat="1" applyFont="1" applyFill="1" applyBorder="1" applyAlignment="1">
      <alignment horizontal="center" vertical="center"/>
    </xf>
    <xf numFmtId="164" fontId="261" fillId="31" borderId="0" xfId="0" applyNumberFormat="1" applyFont="1" applyFill="1" applyAlignment="1">
      <alignment horizontal="center" vertical="center" wrapText="1"/>
    </xf>
    <xf numFmtId="164" fontId="261" fillId="31" borderId="0" xfId="0" applyNumberFormat="1" applyFont="1" applyFill="1" applyAlignment="1">
      <alignment horizontal="right" vertical="center"/>
    </xf>
    <xf numFmtId="164" fontId="261" fillId="31" borderId="0" xfId="0" applyNumberFormat="1" applyFont="1" applyFill="1" applyAlignment="1">
      <alignment horizontal="right" vertical="center" wrapText="1"/>
    </xf>
    <xf numFmtId="0" fontId="83" fillId="31" borderId="0" xfId="0" applyFont="1" applyFill="1" applyAlignment="1">
      <alignment horizontal="left" vertical="center" wrapText="1"/>
    </xf>
    <xf numFmtId="0" fontId="83" fillId="31" borderId="0" xfId="0" applyFont="1" applyFill="1" applyAlignment="1">
      <alignment horizontal="center" vertical="center"/>
    </xf>
    <xf numFmtId="0" fontId="246" fillId="20" borderId="0" xfId="0" applyFont="1" applyFill="1" applyAlignment="1">
      <alignment horizontal="center" vertical="center" wrapText="1"/>
    </xf>
    <xf numFmtId="0" fontId="82" fillId="20" borderId="2" xfId="0" applyFont="1" applyFill="1" applyBorder="1" applyAlignment="1">
      <alignment horizontal="center" vertical="center"/>
    </xf>
    <xf numFmtId="49" fontId="81" fillId="31" borderId="0" xfId="0" applyNumberFormat="1" applyFont="1" applyFill="1" applyAlignment="1">
      <alignment horizontal="right" vertical="center" wrapText="1" indent="1"/>
    </xf>
    <xf numFmtId="0" fontId="81" fillId="20" borderId="2" xfId="0" applyFont="1" applyFill="1" applyBorder="1" applyAlignment="1">
      <alignment horizontal="center" vertical="center"/>
    </xf>
    <xf numFmtId="0" fontId="81" fillId="31" borderId="2" xfId="0" applyFont="1" applyFill="1" applyBorder="1" applyAlignment="1">
      <alignment horizontal="center" vertical="center" wrapText="1"/>
    </xf>
    <xf numFmtId="0" fontId="81" fillId="31" borderId="4" xfId="0" applyFont="1" applyFill="1" applyBorder="1" applyAlignment="1">
      <alignment horizontal="center" vertical="center"/>
    </xf>
    <xf numFmtId="164" fontId="81" fillId="31" borderId="0" xfId="0" applyNumberFormat="1" applyFont="1" applyFill="1" applyBorder="1" applyAlignment="1">
      <alignment horizontal="center" vertical="center"/>
    </xf>
    <xf numFmtId="0" fontId="80" fillId="20" borderId="2" xfId="0" applyFont="1" applyFill="1" applyBorder="1" applyAlignment="1">
      <alignment horizontal="center" vertical="center"/>
    </xf>
    <xf numFmtId="0" fontId="239" fillId="20" borderId="0" xfId="0" applyFont="1" applyFill="1" applyAlignment="1">
      <alignment horizontal="left" vertical="center" wrapText="1"/>
    </xf>
    <xf numFmtId="0" fontId="161" fillId="20" borderId="0" xfId="0" applyFont="1" applyFill="1" applyAlignment="1">
      <alignment horizontal="left" vertical="center" wrapText="1"/>
    </xf>
    <xf numFmtId="0" fontId="80" fillId="20" borderId="0" xfId="0" applyFont="1" applyFill="1" applyAlignment="1">
      <alignment horizontal="left" vertical="center" wrapText="1"/>
    </xf>
    <xf numFmtId="0" fontId="79" fillId="0" borderId="0" xfId="0" applyFont="1" applyAlignment="1">
      <alignment horizontal="left" vertical="center" indent="1"/>
    </xf>
    <xf numFmtId="49" fontId="79" fillId="0" borderId="0" xfId="0" applyNumberFormat="1" applyFont="1" applyAlignment="1">
      <alignment horizontal="center" vertical="center"/>
    </xf>
    <xf numFmtId="0" fontId="79" fillId="0" borderId="1" xfId="0" applyFont="1" applyBorder="1" applyAlignment="1">
      <alignment horizontal="center" vertical="center"/>
    </xf>
    <xf numFmtId="0" fontId="79" fillId="0" borderId="0" xfId="0" applyFont="1" applyAlignment="1">
      <alignment horizontal="center" vertical="center"/>
    </xf>
    <xf numFmtId="164" fontId="79" fillId="0" borderId="5" xfId="0" applyNumberFormat="1" applyFont="1" applyBorder="1" applyAlignment="1">
      <alignment horizontal="center" vertical="center"/>
    </xf>
    <xf numFmtId="0" fontId="78" fillId="20" borderId="2" xfId="0" applyFont="1" applyFill="1" applyBorder="1" applyAlignment="1">
      <alignment horizontal="center" vertical="center"/>
    </xf>
    <xf numFmtId="164" fontId="77" fillId="20" borderId="0" xfId="0" applyNumberFormat="1" applyFont="1" applyFill="1" applyBorder="1" applyAlignment="1">
      <alignment horizontal="center" vertical="center"/>
    </xf>
    <xf numFmtId="164" fontId="77" fillId="31" borderId="0" xfId="0" applyNumberFormat="1" applyFont="1" applyFill="1" applyBorder="1" applyAlignment="1">
      <alignment horizontal="center" vertical="center"/>
    </xf>
    <xf numFmtId="0" fontId="77" fillId="20" borderId="2" xfId="0" applyFont="1" applyFill="1" applyBorder="1" applyAlignment="1">
      <alignment horizontal="center" vertical="center"/>
    </xf>
    <xf numFmtId="0" fontId="76" fillId="0" borderId="0" xfId="0" applyFont="1" applyAlignment="1">
      <alignment horizontal="center" vertical="center"/>
    </xf>
    <xf numFmtId="0" fontId="76" fillId="0" borderId="0" xfId="0" applyFont="1" applyAlignment="1">
      <alignment horizontal="left" vertical="center" indent="1"/>
    </xf>
    <xf numFmtId="0" fontId="76" fillId="0" borderId="0" xfId="0" applyFont="1" applyAlignment="1">
      <alignment horizontal="center" vertical="center" wrapText="1"/>
    </xf>
    <xf numFmtId="164" fontId="76" fillId="0" borderId="0" xfId="0" applyNumberFormat="1" applyFont="1" applyAlignment="1">
      <alignment horizontal="right"/>
    </xf>
    <xf numFmtId="49" fontId="76" fillId="0" borderId="0" xfId="0" applyNumberFormat="1" applyFont="1" applyAlignment="1">
      <alignment horizontal="center" vertical="center"/>
    </xf>
    <xf numFmtId="0" fontId="76" fillId="0" borderId="1" xfId="0" applyFont="1" applyBorder="1" applyAlignment="1">
      <alignment horizontal="center" vertical="center"/>
    </xf>
    <xf numFmtId="14" fontId="76" fillId="0" borderId="0" xfId="0" applyNumberFormat="1" applyFont="1" applyAlignment="1">
      <alignment horizontal="center" vertical="center" wrapText="1"/>
    </xf>
    <xf numFmtId="14" fontId="76" fillId="0" borderId="2" xfId="0" applyNumberFormat="1" applyFont="1" applyBorder="1" applyAlignment="1">
      <alignment horizontal="center" vertical="center" wrapText="1"/>
    </xf>
    <xf numFmtId="0" fontId="76" fillId="0" borderId="2" xfId="0" applyFont="1" applyBorder="1" applyAlignment="1">
      <alignment horizontal="center" vertical="center"/>
    </xf>
    <xf numFmtId="164" fontId="76" fillId="0" borderId="5" xfId="0" applyNumberFormat="1" applyFont="1" applyBorder="1" applyAlignment="1">
      <alignment horizontal="center" vertical="center"/>
    </xf>
    <xf numFmtId="164" fontId="76" fillId="0" borderId="4" xfId="0" applyNumberFormat="1" applyFont="1" applyBorder="1" applyAlignment="1">
      <alignment horizontal="center" vertical="center"/>
    </xf>
    <xf numFmtId="49" fontId="75" fillId="0" borderId="0" xfId="0" applyNumberFormat="1" applyFont="1" applyAlignment="1">
      <alignment horizontal="center" vertical="center"/>
    </xf>
    <xf numFmtId="49" fontId="75" fillId="20" borderId="0" xfId="0" applyNumberFormat="1" applyFont="1" applyFill="1" applyAlignment="1">
      <alignment horizontal="center" vertical="center"/>
    </xf>
    <xf numFmtId="0" fontId="74" fillId="0" borderId="0" xfId="0" applyFont="1" applyAlignment="1">
      <alignment horizontal="left" vertical="center" indent="1"/>
    </xf>
    <xf numFmtId="0" fontId="74" fillId="0" borderId="0" xfId="0" applyFont="1" applyAlignment="1">
      <alignment horizontal="center" vertical="center"/>
    </xf>
    <xf numFmtId="0" fontId="74" fillId="0" borderId="0" xfId="0" applyFont="1" applyAlignment="1">
      <alignment horizontal="left" vertical="center" wrapText="1"/>
    </xf>
    <xf numFmtId="0" fontId="73" fillId="0" borderId="0" xfId="0" applyFont="1" applyAlignment="1">
      <alignment horizontal="left" vertical="center" wrapText="1"/>
    </xf>
    <xf numFmtId="0" fontId="73" fillId="0" borderId="0" xfId="0" applyFont="1" applyAlignment="1">
      <alignment horizontal="left" vertical="center" indent="1"/>
    </xf>
    <xf numFmtId="0" fontId="73" fillId="0" borderId="0" xfId="0" applyFont="1" applyAlignment="1">
      <alignment horizontal="center" vertical="center"/>
    </xf>
    <xf numFmtId="0" fontId="72" fillId="0" borderId="0" xfId="0" applyFont="1" applyAlignment="1">
      <alignment horizontal="center" vertical="center" wrapText="1"/>
    </xf>
    <xf numFmtId="164" fontId="72" fillId="0" borderId="5" xfId="0" applyNumberFormat="1" applyFont="1" applyBorder="1" applyAlignment="1">
      <alignment horizontal="center" vertical="center"/>
    </xf>
    <xf numFmtId="0" fontId="76" fillId="20" borderId="0" xfId="0" applyFont="1" applyFill="1" applyAlignment="1">
      <alignment horizontal="left" vertical="center" indent="1"/>
    </xf>
    <xf numFmtId="0" fontId="76" fillId="20" borderId="0" xfId="0" applyFont="1" applyFill="1" applyAlignment="1">
      <alignment horizontal="center" vertical="center"/>
    </xf>
    <xf numFmtId="0" fontId="76" fillId="20" borderId="0" xfId="0" applyFont="1" applyFill="1" applyAlignment="1">
      <alignment horizontal="center" vertical="center" wrapText="1"/>
    </xf>
    <xf numFmtId="164" fontId="76" fillId="20" borderId="0" xfId="0" applyNumberFormat="1" applyFont="1" applyFill="1" applyAlignment="1">
      <alignment horizontal="right"/>
    </xf>
    <xf numFmtId="49" fontId="71" fillId="20" borderId="0" xfId="0" applyNumberFormat="1" applyFont="1" applyFill="1" applyAlignment="1">
      <alignment horizontal="center" vertical="center"/>
    </xf>
    <xf numFmtId="49" fontId="76" fillId="20" borderId="0" xfId="0" applyNumberFormat="1" applyFont="1" applyFill="1" applyAlignment="1">
      <alignment horizontal="center" vertical="center"/>
    </xf>
    <xf numFmtId="0" fontId="76" fillId="20" borderId="1" xfId="0" applyFont="1" applyFill="1" applyBorder="1" applyAlignment="1">
      <alignment horizontal="center" vertical="center"/>
    </xf>
    <xf numFmtId="14" fontId="76" fillId="20" borderId="2" xfId="0" applyNumberFormat="1" applyFont="1" applyFill="1" applyBorder="1" applyAlignment="1">
      <alignment horizontal="center" vertical="center" wrapText="1"/>
    </xf>
    <xf numFmtId="0" fontId="76" fillId="20" borderId="2" xfId="0" applyFont="1" applyFill="1" applyBorder="1" applyAlignment="1">
      <alignment horizontal="center" vertical="center"/>
    </xf>
    <xf numFmtId="164" fontId="76" fillId="20" borderId="5" xfId="0" applyNumberFormat="1" applyFont="1" applyFill="1" applyBorder="1" applyAlignment="1">
      <alignment horizontal="center" vertical="center"/>
    </xf>
    <xf numFmtId="164" fontId="76" fillId="20" borderId="4" xfId="0" applyNumberFormat="1" applyFont="1" applyFill="1" applyBorder="1" applyAlignment="1">
      <alignment horizontal="center" vertical="center"/>
    </xf>
    <xf numFmtId="14" fontId="76" fillId="20" borderId="0" xfId="0" applyNumberFormat="1" applyFont="1" applyFill="1" applyAlignment="1">
      <alignment horizontal="center" vertical="center"/>
    </xf>
    <xf numFmtId="0" fontId="71" fillId="20" borderId="2" xfId="0" applyFont="1" applyFill="1" applyBorder="1" applyAlignment="1">
      <alignment horizontal="center" vertical="center"/>
    </xf>
    <xf numFmtId="14" fontId="76" fillId="0" borderId="0" xfId="0" applyNumberFormat="1" applyFont="1" applyAlignment="1">
      <alignment horizontal="center" vertical="center"/>
    </xf>
    <xf numFmtId="0" fontId="70" fillId="0" borderId="0" xfId="0" applyFont="1" applyAlignment="1">
      <alignment horizontal="center" vertical="center"/>
    </xf>
    <xf numFmtId="0" fontId="70" fillId="0" borderId="2" xfId="0" applyFont="1" applyBorder="1" applyAlignment="1">
      <alignment horizontal="center" vertical="center"/>
    </xf>
    <xf numFmtId="0" fontId="69" fillId="0" borderId="0" xfId="0" applyFont="1" applyAlignment="1">
      <alignment horizontal="center" vertical="center" wrapText="1"/>
    </xf>
    <xf numFmtId="0" fontId="68" fillId="0" borderId="0" xfId="0" applyFont="1" applyAlignment="1">
      <alignment horizontal="center" vertical="center" wrapText="1"/>
    </xf>
    <xf numFmtId="0" fontId="68" fillId="0" borderId="2" xfId="0" applyFont="1" applyBorder="1" applyAlignment="1">
      <alignment horizontal="center" vertical="center" wrapText="1"/>
    </xf>
    <xf numFmtId="0" fontId="95" fillId="20" borderId="0" xfId="0" applyFont="1" applyFill="1" applyAlignment="1">
      <alignment horizontal="left" vertical="center" wrapText="1"/>
    </xf>
    <xf numFmtId="0" fontId="147" fillId="20" borderId="0" xfId="0" applyFont="1" applyFill="1" applyAlignment="1">
      <alignment horizontal="left" vertical="center" wrapText="1"/>
    </xf>
    <xf numFmtId="164" fontId="67" fillId="0" borderId="4" xfId="0" applyNumberFormat="1" applyFont="1" applyBorder="1" applyAlignment="1">
      <alignment horizontal="center" vertical="center"/>
    </xf>
    <xf numFmtId="0" fontId="67" fillId="0" borderId="0" xfId="0" applyFont="1" applyAlignment="1">
      <alignment horizontal="center" vertical="center" wrapText="1"/>
    </xf>
    <xf numFmtId="0" fontId="67" fillId="0" borderId="0" xfId="0" applyFont="1" applyAlignment="1">
      <alignment horizontal="center" vertical="center"/>
    </xf>
    <xf numFmtId="0" fontId="67" fillId="0" borderId="2" xfId="0" applyFont="1" applyBorder="1" applyAlignment="1">
      <alignment horizontal="center" vertical="center"/>
    </xf>
    <xf numFmtId="0" fontId="67" fillId="20" borderId="2" xfId="0" applyFont="1" applyFill="1" applyBorder="1" applyAlignment="1">
      <alignment horizontal="center" vertical="center" wrapText="1"/>
    </xf>
    <xf numFmtId="0" fontId="67" fillId="0" borderId="2" xfId="0" applyFont="1" applyBorder="1" applyAlignment="1">
      <alignment horizontal="center" vertical="center" wrapText="1"/>
    </xf>
    <xf numFmtId="164" fontId="66" fillId="0" borderId="0" xfId="0" applyNumberFormat="1" applyFont="1" applyAlignment="1">
      <alignment horizontal="center" vertical="center" wrapText="1"/>
    </xf>
    <xf numFmtId="0" fontId="65" fillId="0" borderId="8" xfId="0" applyFont="1" applyBorder="1" applyAlignment="1">
      <alignment horizontal="center" vertical="top" wrapText="1"/>
    </xf>
    <xf numFmtId="164" fontId="64" fillId="0" borderId="0" xfId="0" applyNumberFormat="1" applyFont="1" applyAlignment="1">
      <alignment horizontal="center" vertical="center" wrapText="1"/>
    </xf>
    <xf numFmtId="164" fontId="63" fillId="0" borderId="0" xfId="0" applyNumberFormat="1" applyFont="1" applyAlignment="1">
      <alignment horizontal="center" vertical="center" wrapText="1"/>
    </xf>
    <xf numFmtId="14" fontId="310" fillId="6" borderId="0" xfId="0" applyNumberFormat="1" applyFont="1" applyFill="1" applyBorder="1" applyAlignment="1">
      <alignment horizontal="center" vertical="center" wrapText="1"/>
    </xf>
    <xf numFmtId="164" fontId="62" fillId="0" borderId="4" xfId="0" applyNumberFormat="1" applyFont="1" applyBorder="1" applyAlignment="1">
      <alignment horizontal="center" vertical="center"/>
    </xf>
    <xf numFmtId="49" fontId="261" fillId="31" borderId="0" xfId="0" applyNumberFormat="1" applyFont="1" applyFill="1" applyAlignment="1">
      <alignment horizontal="center" vertical="center" wrapText="1"/>
    </xf>
    <xf numFmtId="49" fontId="300" fillId="29" borderId="0" xfId="0" applyNumberFormat="1" applyFont="1" applyFill="1" applyAlignment="1">
      <alignment horizontal="center" vertical="center" wrapText="1"/>
    </xf>
    <xf numFmtId="49" fontId="81" fillId="31" borderId="0" xfId="0" applyNumberFormat="1" applyFont="1" applyFill="1" applyAlignment="1">
      <alignment horizontal="center" vertical="center" wrapText="1"/>
    </xf>
    <xf numFmtId="164" fontId="261" fillId="15" borderId="0" xfId="0" applyNumberFormat="1" applyFont="1" applyFill="1" applyBorder="1" applyAlignment="1">
      <alignment horizontal="center" vertical="center"/>
    </xf>
    <xf numFmtId="164" fontId="261" fillId="16" borderId="0" xfId="0" applyNumberFormat="1" applyFont="1" applyFill="1" applyBorder="1" applyAlignment="1">
      <alignment horizontal="center" vertical="center"/>
    </xf>
    <xf numFmtId="164" fontId="62" fillId="0" borderId="0" xfId="0" applyNumberFormat="1" applyFont="1" applyAlignment="1">
      <alignment horizontal="center" vertical="center"/>
    </xf>
    <xf numFmtId="164" fontId="279" fillId="21" borderId="0" xfId="0" applyNumberFormat="1" applyFont="1" applyFill="1" applyBorder="1" applyAlignment="1">
      <alignment horizontal="center" vertical="center"/>
    </xf>
    <xf numFmtId="164" fontId="61" fillId="0" borderId="0" xfId="0" applyNumberFormat="1" applyFont="1" applyAlignment="1">
      <alignment horizontal="center" vertical="center"/>
    </xf>
    <xf numFmtId="0" fontId="60" fillId="0" borderId="2" xfId="0" applyFont="1" applyBorder="1" applyAlignment="1">
      <alignment horizontal="center" vertical="center" wrapText="1"/>
    </xf>
    <xf numFmtId="0" fontId="59" fillId="0" borderId="0" xfId="0" applyFont="1" applyAlignment="1">
      <alignment horizontal="center" vertical="center"/>
    </xf>
    <xf numFmtId="164" fontId="59" fillId="0" borderId="4" xfId="0" applyNumberFormat="1" applyFont="1" applyBorder="1" applyAlignment="1">
      <alignment horizontal="center" vertical="center"/>
    </xf>
    <xf numFmtId="0" fontId="59" fillId="0" borderId="2" xfId="0" applyFont="1" applyBorder="1" applyAlignment="1">
      <alignment horizontal="center" vertical="center" wrapText="1"/>
    </xf>
    <xf numFmtId="0" fontId="59" fillId="31" borderId="2" xfId="0" applyFont="1" applyFill="1" applyBorder="1" applyAlignment="1">
      <alignment horizontal="center" vertical="center" wrapText="1"/>
    </xf>
    <xf numFmtId="164" fontId="59" fillId="0" borderId="0" xfId="0" applyNumberFormat="1" applyFont="1" applyAlignment="1">
      <alignment horizontal="center" vertical="center"/>
    </xf>
    <xf numFmtId="164" fontId="59" fillId="0" borderId="0" xfId="0" applyNumberFormat="1" applyFont="1" applyAlignment="1">
      <alignment horizontal="center" vertical="center" wrapText="1"/>
    </xf>
    <xf numFmtId="0" fontId="58" fillId="0" borderId="0" xfId="0" applyFont="1" applyAlignment="1">
      <alignment horizontal="left" vertical="center" indent="1"/>
    </xf>
    <xf numFmtId="0" fontId="58" fillId="0" borderId="0" xfId="0" applyFont="1" applyAlignment="1">
      <alignment horizontal="center" vertical="center"/>
    </xf>
    <xf numFmtId="49" fontId="58" fillId="0" borderId="0" xfId="0" applyNumberFormat="1" applyFont="1" applyAlignment="1">
      <alignment horizontal="center" vertical="center"/>
    </xf>
    <xf numFmtId="0" fontId="58" fillId="0" borderId="1" xfId="0" applyFont="1" applyBorder="1" applyAlignment="1">
      <alignment horizontal="center" vertical="center"/>
    </xf>
    <xf numFmtId="14" fontId="58" fillId="0" borderId="2" xfId="0" applyNumberFormat="1" applyFont="1" applyBorder="1" applyAlignment="1">
      <alignment horizontal="center" vertical="center" wrapText="1"/>
    </xf>
    <xf numFmtId="164" fontId="58" fillId="0" borderId="5" xfId="0" applyNumberFormat="1" applyFont="1" applyBorder="1" applyAlignment="1">
      <alignment horizontal="center" vertical="center"/>
    </xf>
    <xf numFmtId="164" fontId="57" fillId="16" borderId="0" xfId="0" applyNumberFormat="1" applyFont="1" applyFill="1" applyBorder="1" applyAlignment="1">
      <alignment horizontal="center" vertical="center"/>
    </xf>
    <xf numFmtId="14" fontId="57" fillId="0" borderId="0" xfId="0" applyNumberFormat="1" applyFont="1" applyAlignment="1">
      <alignment horizontal="center" vertical="center" wrapText="1"/>
    </xf>
    <xf numFmtId="14" fontId="57" fillId="0" borderId="0" xfId="0" applyNumberFormat="1" applyFont="1" applyBorder="1" applyAlignment="1">
      <alignment horizontal="center" vertical="center" wrapText="1"/>
    </xf>
    <xf numFmtId="164" fontId="56" fillId="0" borderId="4" xfId="0" applyNumberFormat="1" applyFont="1" applyBorder="1" applyAlignment="1">
      <alignment horizontal="center" vertical="center"/>
    </xf>
    <xf numFmtId="164" fontId="56" fillId="0" borderId="0" xfId="0" applyNumberFormat="1" applyFont="1" applyAlignment="1">
      <alignment horizontal="center" vertical="center"/>
    </xf>
    <xf numFmtId="164" fontId="56" fillId="0" borderId="0" xfId="0" applyNumberFormat="1" applyFont="1" applyAlignment="1">
      <alignment horizontal="center" vertical="center" wrapText="1"/>
    </xf>
    <xf numFmtId="0" fontId="56" fillId="0" borderId="0" xfId="0" applyFont="1" applyAlignment="1">
      <alignment horizontal="center" vertical="center"/>
    </xf>
    <xf numFmtId="0" fontId="56" fillId="0" borderId="2" xfId="0" applyFont="1" applyBorder="1" applyAlignment="1">
      <alignment horizontal="center" vertical="center"/>
    </xf>
    <xf numFmtId="0" fontId="55" fillId="0" borderId="0" xfId="0" applyFont="1" applyAlignment="1">
      <alignment horizontal="center" vertical="center"/>
    </xf>
    <xf numFmtId="0" fontId="55" fillId="0" borderId="0" xfId="0" applyFont="1" applyAlignment="1">
      <alignment horizontal="left" vertical="center" indent="1"/>
    </xf>
    <xf numFmtId="164" fontId="54" fillId="0" borderId="0" xfId="0" applyNumberFormat="1" applyFont="1" applyBorder="1" applyAlignment="1">
      <alignment horizontal="center" vertical="center"/>
    </xf>
    <xf numFmtId="14" fontId="54" fillId="0" borderId="0" xfId="0" applyNumberFormat="1" applyFont="1" applyBorder="1" applyAlignment="1">
      <alignment horizontal="center" vertical="center" wrapText="1"/>
    </xf>
    <xf numFmtId="164" fontId="54" fillId="0" borderId="0" xfId="0" applyNumberFormat="1" applyFont="1" applyBorder="1" applyAlignment="1">
      <alignment horizontal="center" vertical="center" wrapText="1"/>
    </xf>
    <xf numFmtId="164" fontId="53" fillId="0" borderId="0" xfId="0" applyNumberFormat="1" applyFont="1" applyBorder="1" applyAlignment="1">
      <alignment horizontal="center" vertical="center"/>
    </xf>
    <xf numFmtId="164" fontId="53" fillId="0" borderId="0" xfId="0" applyNumberFormat="1" applyFont="1" applyAlignment="1">
      <alignment horizontal="center" vertical="center"/>
    </xf>
    <xf numFmtId="164" fontId="53" fillId="0" borderId="0" xfId="0" applyNumberFormat="1" applyFont="1" applyBorder="1" applyAlignment="1">
      <alignment horizontal="center" vertical="center" wrapText="1"/>
    </xf>
    <xf numFmtId="164" fontId="52" fillId="0" borderId="0" xfId="0" applyNumberFormat="1" applyFont="1" applyBorder="1" applyAlignment="1">
      <alignment horizontal="center" vertical="center" wrapText="1"/>
    </xf>
    <xf numFmtId="0" fontId="51" fillId="0" borderId="4" xfId="0" applyFont="1" applyBorder="1" applyAlignment="1">
      <alignment horizontal="center" vertical="center"/>
    </xf>
    <xf numFmtId="164" fontId="51" fillId="0" borderId="0" xfId="0" applyNumberFormat="1" applyFont="1" applyBorder="1" applyAlignment="1">
      <alignment horizontal="center" vertical="center"/>
    </xf>
    <xf numFmtId="164" fontId="51" fillId="0" borderId="0" xfId="0" applyNumberFormat="1" applyFont="1" applyBorder="1" applyAlignment="1">
      <alignment horizontal="center" vertical="center" wrapText="1"/>
    </xf>
    <xf numFmtId="164" fontId="50" fillId="0" borderId="0" xfId="0" applyNumberFormat="1" applyFont="1" applyBorder="1" applyAlignment="1">
      <alignment horizontal="center" vertical="center"/>
    </xf>
    <xf numFmtId="0" fontId="49" fillId="0" borderId="0" xfId="0" applyFont="1" applyAlignment="1">
      <alignment horizontal="left" vertical="center" wrapText="1"/>
    </xf>
    <xf numFmtId="0" fontId="48" fillId="0" borderId="2" xfId="0" applyFont="1" applyBorder="1" applyAlignment="1">
      <alignment horizontal="center" vertical="center" wrapText="1"/>
    </xf>
    <xf numFmtId="0" fontId="47" fillId="0" borderId="0" xfId="0" applyFont="1" applyAlignment="1">
      <alignment horizontal="center" vertical="center" wrapText="1"/>
    </xf>
    <xf numFmtId="0" fontId="47" fillId="0" borderId="4" xfId="0" applyFont="1" applyBorder="1" applyAlignment="1">
      <alignment horizontal="center" vertical="center"/>
    </xf>
    <xf numFmtId="0" fontId="46" fillId="0" borderId="2" xfId="0" applyFont="1" applyBorder="1" applyAlignment="1">
      <alignment horizontal="center" vertical="center" wrapText="1"/>
    </xf>
    <xf numFmtId="0" fontId="45" fillId="0" borderId="2" xfId="0" applyFont="1" applyFill="1" applyBorder="1" applyAlignment="1">
      <alignment horizontal="center" vertical="center" wrapText="1"/>
    </xf>
    <xf numFmtId="164" fontId="45" fillId="0" borderId="0" xfId="0" applyNumberFormat="1" applyFont="1" applyFill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/>
    </xf>
    <xf numFmtId="0" fontId="44" fillId="20" borderId="2" xfId="0" applyFont="1" applyFill="1" applyBorder="1" applyAlignment="1">
      <alignment horizontal="center" vertical="center"/>
    </xf>
    <xf numFmtId="14" fontId="214" fillId="20" borderId="0" xfId="0" applyNumberFormat="1" applyFont="1" applyFill="1" applyBorder="1" applyAlignment="1">
      <alignment horizontal="center" vertical="center" wrapText="1"/>
    </xf>
    <xf numFmtId="49" fontId="44" fillId="0" borderId="0" xfId="0" applyNumberFormat="1" applyFont="1" applyAlignment="1">
      <alignment horizontal="center" vertical="center"/>
    </xf>
    <xf numFmtId="49" fontId="43" fillId="0" borderId="0" xfId="0" applyNumberFormat="1" applyFont="1" applyAlignment="1">
      <alignment horizontal="center" vertical="center"/>
    </xf>
    <xf numFmtId="0" fontId="43" fillId="0" borderId="0" xfId="0" applyFont="1" applyAlignment="1">
      <alignment horizontal="center" vertical="center"/>
    </xf>
    <xf numFmtId="164" fontId="43" fillId="0" borderId="4" xfId="0" applyNumberFormat="1" applyFont="1" applyBorder="1" applyAlignment="1">
      <alignment horizontal="center" vertical="center"/>
    </xf>
    <xf numFmtId="0" fontId="43" fillId="0" borderId="0" xfId="0" applyFont="1" applyAlignment="1">
      <alignment horizontal="left" vertical="center" wrapText="1"/>
    </xf>
    <xf numFmtId="0" fontId="42" fillId="0" borderId="0" xfId="0" applyFont="1" applyFill="1" applyAlignment="1">
      <alignment horizontal="center" vertical="center" wrapText="1"/>
    </xf>
    <xf numFmtId="0" fontId="42" fillId="0" borderId="0" xfId="0" applyFont="1" applyAlignment="1">
      <alignment horizontal="center" vertical="center"/>
    </xf>
    <xf numFmtId="0" fontId="42" fillId="0" borderId="4" xfId="0" applyFont="1" applyBorder="1" applyAlignment="1">
      <alignment horizontal="center" vertical="center"/>
    </xf>
    <xf numFmtId="164" fontId="42" fillId="0" borderId="4" xfId="0" applyNumberFormat="1" applyFont="1" applyBorder="1" applyAlignment="1">
      <alignment horizontal="center" vertical="center"/>
    </xf>
    <xf numFmtId="0" fontId="42" fillId="0" borderId="2" xfId="0" applyFont="1" applyBorder="1" applyAlignment="1">
      <alignment horizontal="center" vertical="center" wrapText="1"/>
    </xf>
    <xf numFmtId="0" fontId="42" fillId="20" borderId="2" xfId="0" applyFont="1" applyFill="1" applyBorder="1" applyAlignment="1">
      <alignment horizontal="center" vertical="center" wrapText="1"/>
    </xf>
    <xf numFmtId="0" fontId="42" fillId="0" borderId="2" xfId="0" applyFont="1" applyFill="1" applyBorder="1" applyAlignment="1">
      <alignment horizontal="center" vertical="center" wrapText="1"/>
    </xf>
    <xf numFmtId="0" fontId="41" fillId="0" borderId="0" xfId="0" applyFont="1" applyAlignment="1">
      <alignment horizontal="center" vertical="center" wrapText="1"/>
    </xf>
    <xf numFmtId="0" fontId="41" fillId="0" borderId="0" xfId="0" applyFont="1" applyFill="1" applyAlignment="1">
      <alignment horizontal="center" vertical="center" wrapText="1"/>
    </xf>
    <xf numFmtId="0" fontId="41" fillId="0" borderId="0" xfId="0" applyFont="1" applyAlignment="1">
      <alignment horizontal="center" vertical="center"/>
    </xf>
    <xf numFmtId="0" fontId="41" fillId="0" borderId="2" xfId="0" applyFont="1" applyFill="1" applyBorder="1" applyAlignment="1">
      <alignment horizontal="center" vertical="center" wrapText="1"/>
    </xf>
    <xf numFmtId="0" fontId="41" fillId="0" borderId="2" xfId="0" applyFont="1" applyBorder="1" applyAlignment="1">
      <alignment horizontal="center" vertical="center" wrapText="1"/>
    </xf>
    <xf numFmtId="0" fontId="40" fillId="0" borderId="0" xfId="0" applyFont="1" applyAlignment="1">
      <alignment horizontal="left" vertical="center" wrapText="1"/>
    </xf>
    <xf numFmtId="0" fontId="40" fillId="0" borderId="2" xfId="0" applyFont="1" applyBorder="1" applyAlignment="1">
      <alignment horizontal="center" vertical="center" wrapText="1"/>
    </xf>
    <xf numFmtId="0" fontId="40" fillId="0" borderId="2" xfId="0" applyFont="1" applyBorder="1" applyAlignment="1">
      <alignment horizontal="center" vertical="center"/>
    </xf>
    <xf numFmtId="49" fontId="40" fillId="0" borderId="0" xfId="0" applyNumberFormat="1" applyFont="1" applyAlignment="1">
      <alignment horizontal="center" vertical="center"/>
    </xf>
    <xf numFmtId="0" fontId="39" fillId="20" borderId="0" xfId="0" applyFont="1" applyFill="1" applyBorder="1" applyAlignment="1">
      <alignment horizontal="center" vertical="center" wrapText="1"/>
    </xf>
    <xf numFmtId="0" fontId="38" fillId="0" borderId="0" xfId="0" applyFont="1" applyAlignment="1">
      <alignment horizontal="center" vertical="center"/>
    </xf>
    <xf numFmtId="164" fontId="38" fillId="0" borderId="0" xfId="0" applyNumberFormat="1" applyFont="1" applyAlignment="1">
      <alignment horizontal="center" vertical="center"/>
    </xf>
    <xf numFmtId="164" fontId="38" fillId="0" borderId="0" xfId="0" applyNumberFormat="1" applyFont="1" applyAlignment="1">
      <alignment horizontal="center" vertical="center" wrapText="1"/>
    </xf>
    <xf numFmtId="164" fontId="37" fillId="0" borderId="4" xfId="0" applyNumberFormat="1" applyFont="1" applyBorder="1" applyAlignment="1">
      <alignment horizontal="center" vertical="center"/>
    </xf>
    <xf numFmtId="0" fontId="36" fillId="0" borderId="2" xfId="0" applyFont="1" applyBorder="1" applyAlignment="1">
      <alignment horizontal="center" vertical="center" wrapText="1"/>
    </xf>
    <xf numFmtId="164" fontId="35" fillId="0" borderId="4" xfId="0" applyNumberFormat="1" applyFont="1" applyBorder="1" applyAlignment="1">
      <alignment horizontal="center" vertical="center"/>
    </xf>
    <xf numFmtId="164" fontId="35" fillId="0" borderId="0" xfId="0" quotePrefix="1" applyNumberFormat="1" applyFont="1" applyBorder="1" applyAlignment="1">
      <alignment horizontal="right"/>
    </xf>
    <xf numFmtId="164" fontId="35" fillId="0" borderId="0" xfId="0" applyNumberFormat="1" applyFont="1" applyAlignment="1">
      <alignment horizontal="center" vertical="center"/>
    </xf>
    <xf numFmtId="0" fontId="35" fillId="0" borderId="2" xfId="0" applyFont="1" applyBorder="1" applyAlignment="1">
      <alignment horizontal="center" vertical="center"/>
    </xf>
    <xf numFmtId="164" fontId="34" fillId="0" borderId="0" xfId="0" applyNumberFormat="1" applyFont="1" applyAlignment="1">
      <alignment horizontal="center" vertical="center"/>
    </xf>
    <xf numFmtId="164" fontId="34" fillId="0" borderId="4" xfId="0" applyNumberFormat="1" applyFont="1" applyBorder="1" applyAlignment="1">
      <alignment horizontal="center" vertical="center"/>
    </xf>
    <xf numFmtId="0" fontId="33" fillId="0" borderId="0" xfId="0" applyFont="1" applyAlignment="1">
      <alignment horizontal="left" vertical="center" wrapText="1" indent="1"/>
    </xf>
    <xf numFmtId="0" fontId="33" fillId="0" borderId="0" xfId="0" applyFont="1" applyAlignment="1">
      <alignment horizontal="left" vertical="center" wrapText="1"/>
    </xf>
    <xf numFmtId="0" fontId="33" fillId="0" borderId="0" xfId="0" applyFont="1" applyAlignment="1">
      <alignment horizontal="center" vertical="center" wrapText="1"/>
    </xf>
    <xf numFmtId="164" fontId="32" fillId="0" borderId="0" xfId="0" applyNumberFormat="1" applyFont="1" applyBorder="1" applyAlignment="1">
      <alignment horizontal="center" vertical="center"/>
    </xf>
    <xf numFmtId="164" fontId="31" fillId="0" borderId="0" xfId="0" applyNumberFormat="1" applyFont="1" applyBorder="1" applyAlignment="1">
      <alignment horizontal="center" vertical="center"/>
    </xf>
    <xf numFmtId="0" fontId="30" fillId="0" borderId="0" xfId="0" applyFont="1" applyAlignment="1">
      <alignment horizontal="center" vertical="center"/>
    </xf>
    <xf numFmtId="0" fontId="30" fillId="0" borderId="0" xfId="0" applyFont="1" applyAlignment="1">
      <alignment horizontal="left" vertical="center" wrapText="1"/>
    </xf>
    <xf numFmtId="0" fontId="30" fillId="0" borderId="0" xfId="0" applyFont="1" applyAlignment="1">
      <alignment horizontal="left" vertical="center" indent="1"/>
    </xf>
    <xf numFmtId="0" fontId="30" fillId="0" borderId="6" xfId="0" applyFont="1" applyBorder="1" applyAlignment="1">
      <alignment horizontal="center" vertical="center" wrapText="1"/>
    </xf>
    <xf numFmtId="0" fontId="30" fillId="0" borderId="0" xfId="0" applyFont="1" applyAlignment="1">
      <alignment horizontal="center" vertical="center" wrapText="1"/>
    </xf>
    <xf numFmtId="49" fontId="30" fillId="0" borderId="0" xfId="0" applyNumberFormat="1" applyFont="1" applyAlignment="1">
      <alignment horizontal="center" vertical="center"/>
    </xf>
    <xf numFmtId="49" fontId="279" fillId="0" borderId="39" xfId="0" applyNumberFormat="1" applyFont="1" applyBorder="1" applyAlignment="1">
      <alignment horizontal="center" vertical="center"/>
    </xf>
    <xf numFmtId="0" fontId="30" fillId="0" borderId="2" xfId="0" applyFont="1" applyBorder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29" fillId="0" borderId="0" xfId="0" applyFont="1" applyAlignment="1">
      <alignment horizontal="left" vertical="center" indent="1"/>
    </xf>
    <xf numFmtId="0" fontId="279" fillId="0" borderId="68" xfId="0" applyFont="1" applyBorder="1" applyAlignment="1">
      <alignment horizontal="center" vertical="center"/>
    </xf>
    <xf numFmtId="0" fontId="279" fillId="0" borderId="39" xfId="0" applyFont="1" applyBorder="1" applyAlignment="1">
      <alignment horizontal="center" vertical="center" wrapText="1"/>
    </xf>
    <xf numFmtId="14" fontId="279" fillId="0" borderId="69" xfId="0" applyNumberFormat="1" applyFont="1" applyBorder="1" applyAlignment="1">
      <alignment horizontal="center" vertical="center" wrapText="1"/>
    </xf>
    <xf numFmtId="0" fontId="279" fillId="0" borderId="39" xfId="0" applyFont="1" applyBorder="1" applyAlignment="1">
      <alignment horizontal="center" vertical="center"/>
    </xf>
    <xf numFmtId="0" fontId="29" fillId="0" borderId="0" xfId="0" applyFont="1" applyAlignment="1">
      <alignment horizontal="center" vertical="center" wrapText="1"/>
    </xf>
    <xf numFmtId="49" fontId="29" fillId="0" borderId="0" xfId="0" applyNumberFormat="1" applyFont="1" applyAlignment="1">
      <alignment horizontal="center" vertical="center"/>
    </xf>
    <xf numFmtId="0" fontId="28" fillId="0" borderId="0" xfId="0" applyFont="1" applyAlignment="1">
      <alignment horizontal="center" vertical="center"/>
    </xf>
    <xf numFmtId="0" fontId="28" fillId="0" borderId="0" xfId="0" applyFont="1" applyAlignment="1">
      <alignment horizontal="left" vertical="center" wrapText="1"/>
    </xf>
    <xf numFmtId="0" fontId="28" fillId="0" borderId="0" xfId="0" applyFont="1" applyAlignment="1">
      <alignment horizontal="center" vertical="center" wrapText="1"/>
    </xf>
    <xf numFmtId="49" fontId="28" fillId="0" borderId="0" xfId="0" applyNumberFormat="1" applyFont="1" applyAlignment="1">
      <alignment horizontal="center" vertical="center"/>
    </xf>
    <xf numFmtId="0" fontId="28" fillId="0" borderId="1" xfId="0" applyFont="1" applyBorder="1" applyAlignment="1">
      <alignment horizontal="center" vertical="center"/>
    </xf>
    <xf numFmtId="14" fontId="28" fillId="0" borderId="0" xfId="0" applyNumberFormat="1" applyFont="1" applyAlignment="1">
      <alignment horizontal="center" vertical="center" wrapText="1"/>
    </xf>
    <xf numFmtId="14" fontId="28" fillId="0" borderId="2" xfId="0" applyNumberFormat="1" applyFont="1" applyBorder="1" applyAlignment="1">
      <alignment horizontal="center" vertical="center" wrapText="1"/>
    </xf>
    <xf numFmtId="0" fontId="27" fillId="0" borderId="0" xfId="0" applyFont="1" applyAlignment="1">
      <alignment horizontal="center" vertical="center" wrapText="1"/>
    </xf>
    <xf numFmtId="0" fontId="26" fillId="0" borderId="2" xfId="0" applyFont="1" applyBorder="1" applyAlignment="1">
      <alignment horizontal="center" vertical="center"/>
    </xf>
    <xf numFmtId="164" fontId="26" fillId="0" borderId="4" xfId="0" applyNumberFormat="1" applyFont="1" applyBorder="1" applyAlignment="1">
      <alignment horizontal="center" vertical="center"/>
    </xf>
    <xf numFmtId="164" fontId="26" fillId="0" borderId="0" xfId="0" applyNumberFormat="1" applyFont="1" applyBorder="1" applyAlignment="1">
      <alignment horizontal="right"/>
    </xf>
    <xf numFmtId="49" fontId="26" fillId="0" borderId="0" xfId="0" applyNumberFormat="1" applyFont="1" applyAlignment="1">
      <alignment horizontal="center" vertical="center"/>
    </xf>
    <xf numFmtId="0" fontId="26" fillId="0" borderId="0" xfId="0" applyFont="1" applyAlignment="1">
      <alignment horizontal="center" vertical="center"/>
    </xf>
    <xf numFmtId="0" fontId="26" fillId="0" borderId="0" xfId="0" applyFont="1" applyAlignment="1">
      <alignment horizontal="left" vertical="center" wrapText="1"/>
    </xf>
    <xf numFmtId="0" fontId="25" fillId="0" borderId="0" xfId="0" applyFont="1" applyAlignment="1">
      <alignment horizontal="center" vertical="center"/>
    </xf>
    <xf numFmtId="0" fontId="25" fillId="0" borderId="0" xfId="0" applyFont="1" applyAlignment="1">
      <alignment horizontal="center" vertical="center" wrapText="1"/>
    </xf>
    <xf numFmtId="0" fontId="25" fillId="0" borderId="2" xfId="0" applyFont="1" applyBorder="1" applyAlignment="1">
      <alignment horizontal="center" vertical="center"/>
    </xf>
    <xf numFmtId="164" fontId="25" fillId="0" borderId="4" xfId="0" applyNumberFormat="1" applyFont="1" applyBorder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left" vertical="center" wrapText="1"/>
    </xf>
    <xf numFmtId="0" fontId="23" fillId="0" borderId="0" xfId="0" applyFont="1" applyAlignment="1">
      <alignment horizontal="left" vertical="center" wrapText="1"/>
    </xf>
    <xf numFmtId="0" fontId="22" fillId="0" borderId="2" xfId="0" applyFont="1" applyBorder="1" applyAlignment="1">
      <alignment horizontal="center" vertical="center" wrapText="1"/>
    </xf>
    <xf numFmtId="0" fontId="21" fillId="0" borderId="2" xfId="0" applyFont="1" applyFill="1" applyBorder="1" applyAlignment="1">
      <alignment horizontal="center" vertical="center" wrapText="1"/>
    </xf>
    <xf numFmtId="0" fontId="21" fillId="0" borderId="0" xfId="0" applyFont="1" applyAlignment="1">
      <alignment horizontal="left" vertical="center" wrapText="1"/>
    </xf>
    <xf numFmtId="0" fontId="21" fillId="0" borderId="0" xfId="0" applyFont="1" applyAlignment="1">
      <alignment horizontal="center" vertical="center"/>
    </xf>
    <xf numFmtId="0" fontId="320" fillId="0" borderId="1" xfId="0" applyFont="1" applyBorder="1" applyAlignment="1">
      <alignment horizontal="center" vertical="center" wrapText="1"/>
    </xf>
    <xf numFmtId="164" fontId="21" fillId="0" borderId="3" xfId="0" applyNumberFormat="1" applyFont="1" applyBorder="1" applyAlignment="1">
      <alignment horizontal="center" vertical="center"/>
    </xf>
    <xf numFmtId="0" fontId="21" fillId="0" borderId="3" xfId="0" applyNumberFormat="1" applyFont="1" applyBorder="1" applyAlignment="1">
      <alignment horizontal="center" vertical="center"/>
    </xf>
    <xf numFmtId="164" fontId="21" fillId="20" borderId="3" xfId="0" applyNumberFormat="1" applyFont="1" applyFill="1" applyBorder="1" applyAlignment="1">
      <alignment horizontal="center" vertical="center"/>
    </xf>
    <xf numFmtId="164" fontId="21" fillId="31" borderId="3" xfId="0" applyNumberFormat="1" applyFont="1" applyFill="1" applyBorder="1" applyAlignment="1">
      <alignment horizontal="center" vertical="center"/>
    </xf>
    <xf numFmtId="38" fontId="21" fillId="20" borderId="3" xfId="0" applyNumberFormat="1" applyFont="1" applyFill="1" applyBorder="1" applyAlignment="1">
      <alignment horizontal="center" vertical="center"/>
    </xf>
    <xf numFmtId="38" fontId="21" fillId="0" borderId="3" xfId="0" applyNumberFormat="1" applyFont="1" applyBorder="1" applyAlignment="1">
      <alignment horizontal="center" vertical="center"/>
    </xf>
    <xf numFmtId="38" fontId="21" fillId="0" borderId="3" xfId="0" applyNumberFormat="1" applyFont="1" applyFill="1" applyBorder="1" applyAlignment="1">
      <alignment horizontal="center" vertical="center"/>
    </xf>
    <xf numFmtId="38" fontId="21" fillId="31" borderId="3" xfId="0" applyNumberFormat="1" applyFont="1" applyFill="1" applyBorder="1" applyAlignment="1">
      <alignment horizontal="center" vertical="center"/>
    </xf>
    <xf numFmtId="38" fontId="21" fillId="29" borderId="3" xfId="0" applyNumberFormat="1" applyFont="1" applyFill="1" applyBorder="1" applyAlignment="1">
      <alignment horizontal="center" vertical="center"/>
    </xf>
    <xf numFmtId="38" fontId="21" fillId="0" borderId="4" xfId="0" applyNumberFormat="1" applyFont="1" applyFill="1" applyBorder="1" applyAlignment="1">
      <alignment horizontal="center" vertical="center"/>
    </xf>
    <xf numFmtId="0" fontId="21" fillId="0" borderId="4" xfId="0" applyFont="1" applyBorder="1" applyAlignment="1">
      <alignment horizontal="center" vertical="center"/>
    </xf>
    <xf numFmtId="0" fontId="21" fillId="0" borderId="4" xfId="0" applyFont="1" applyFill="1" applyBorder="1" applyAlignment="1">
      <alignment horizontal="center" vertical="center"/>
    </xf>
    <xf numFmtId="0" fontId="302" fillId="20" borderId="24" xfId="0" applyFont="1" applyFill="1" applyBorder="1" applyAlignment="1">
      <alignment horizontal="center" vertical="center"/>
    </xf>
    <xf numFmtId="0" fontId="21" fillId="20" borderId="2" xfId="0" applyFont="1" applyFill="1" applyBorder="1" applyAlignment="1">
      <alignment horizontal="center" vertical="center" wrapText="1"/>
    </xf>
    <xf numFmtId="0" fontId="21" fillId="20" borderId="4" xfId="0" applyFont="1" applyFill="1" applyBorder="1" applyAlignment="1">
      <alignment horizontal="center" vertical="center"/>
    </xf>
    <xf numFmtId="0" fontId="302" fillId="20" borderId="55" xfId="0" applyFont="1" applyFill="1" applyBorder="1" applyAlignment="1">
      <alignment horizontal="center" vertical="center"/>
    </xf>
    <xf numFmtId="0" fontId="302" fillId="31" borderId="24" xfId="0" applyFont="1" applyFill="1" applyBorder="1" applyAlignment="1">
      <alignment horizontal="center" vertical="center"/>
    </xf>
    <xf numFmtId="164" fontId="21" fillId="0" borderId="0" xfId="0" applyNumberFormat="1" applyFont="1" applyBorder="1" applyAlignment="1">
      <alignment horizontal="center" vertical="center"/>
    </xf>
    <xf numFmtId="164" fontId="21" fillId="0" borderId="0" xfId="0" applyNumberFormat="1" applyFont="1" applyAlignment="1">
      <alignment horizontal="center" vertical="center" wrapText="1"/>
    </xf>
    <xf numFmtId="14" fontId="20" fillId="6" borderId="0" xfId="0" applyNumberFormat="1" applyFont="1" applyFill="1" applyBorder="1" applyAlignment="1">
      <alignment horizontal="center" vertical="center" wrapText="1"/>
    </xf>
    <xf numFmtId="164" fontId="321" fillId="0" borderId="0" xfId="0" applyNumberFormat="1" applyFont="1" applyAlignment="1">
      <alignment horizontal="center" vertical="center"/>
    </xf>
    <xf numFmtId="0" fontId="115" fillId="20" borderId="0" xfId="0" applyFont="1" applyFill="1" applyAlignment="1">
      <alignment horizontal="left" vertical="center" wrapText="1"/>
    </xf>
    <xf numFmtId="0" fontId="116" fillId="20" borderId="0" xfId="0" applyFont="1" applyFill="1" applyAlignment="1">
      <alignment horizontal="left" vertical="center" wrapText="1" indent="1"/>
    </xf>
    <xf numFmtId="0" fontId="19" fillId="0" borderId="2" xfId="0" applyFont="1" applyBorder="1" applyAlignment="1">
      <alignment horizontal="center" vertical="center" wrapText="1"/>
    </xf>
    <xf numFmtId="49" fontId="18" fillId="0" borderId="0" xfId="0" applyNumberFormat="1" applyFont="1" applyAlignment="1">
      <alignment horizontal="center" vertical="center"/>
    </xf>
    <xf numFmtId="0" fontId="18" fillId="0" borderId="0" xfId="0" applyFont="1" applyAlignment="1">
      <alignment horizontal="left" vertical="center" wrapText="1"/>
    </xf>
    <xf numFmtId="0" fontId="18" fillId="0" borderId="0" xfId="0" applyFont="1" applyAlignment="1">
      <alignment horizontal="left" vertical="center" indent="1"/>
    </xf>
    <xf numFmtId="0" fontId="18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17" fillId="0" borderId="0" xfId="0" applyFont="1" applyAlignment="1">
      <alignment horizontal="left" vertical="center" wrapText="1"/>
    </xf>
    <xf numFmtId="0" fontId="17" fillId="0" borderId="0" xfId="0" applyFont="1" applyAlignment="1">
      <alignment horizontal="center" vertical="center" wrapText="1"/>
    </xf>
    <xf numFmtId="0" fontId="17" fillId="0" borderId="0" xfId="0" applyFont="1" applyAlignment="1">
      <alignment horizontal="left" vertical="center" indent="1"/>
    </xf>
    <xf numFmtId="49" fontId="17" fillId="0" borderId="0" xfId="0" applyNumberFormat="1" applyFont="1" applyAlignment="1">
      <alignment horizontal="center" vertical="center"/>
    </xf>
    <xf numFmtId="14" fontId="17" fillId="0" borderId="0" xfId="0" applyNumberFormat="1" applyFont="1" applyAlignment="1">
      <alignment horizontal="center" vertical="center" wrapText="1"/>
    </xf>
    <xf numFmtId="14" fontId="17" fillId="0" borderId="2" xfId="0" applyNumberFormat="1" applyFont="1" applyBorder="1" applyAlignment="1">
      <alignment horizontal="center" vertical="center" wrapText="1"/>
    </xf>
    <xf numFmtId="0" fontId="16" fillId="0" borderId="0" xfId="0" applyFont="1" applyAlignment="1">
      <alignment horizontal="left" vertical="center" wrapText="1"/>
    </xf>
    <xf numFmtId="0" fontId="16" fillId="0" borderId="0" xfId="0" applyFont="1" applyAlignment="1">
      <alignment horizontal="left" vertical="center" indent="1"/>
    </xf>
    <xf numFmtId="0" fontId="16" fillId="0" borderId="0" xfId="0" applyFont="1" applyAlignment="1">
      <alignment horizontal="center" vertical="center"/>
    </xf>
    <xf numFmtId="0" fontId="16" fillId="0" borderId="0" xfId="0" applyFont="1" applyAlignment="1">
      <alignment horizontal="center" vertical="center" wrapText="1"/>
    </xf>
    <xf numFmtId="49" fontId="16" fillId="0" borderId="0" xfId="0" applyNumberFormat="1" applyFont="1" applyAlignment="1">
      <alignment horizontal="center" vertical="center"/>
    </xf>
    <xf numFmtId="0" fontId="15" fillId="0" borderId="0" xfId="0" applyFont="1" applyAlignment="1">
      <alignment horizontal="left" vertical="center" wrapText="1"/>
    </xf>
    <xf numFmtId="0" fontId="15" fillId="0" borderId="0" xfId="0" applyFont="1" applyAlignment="1">
      <alignment horizontal="left" vertical="center" indent="1"/>
    </xf>
    <xf numFmtId="0" fontId="15" fillId="0" borderId="0" xfId="0" applyFont="1" applyAlignment="1">
      <alignment horizontal="center" vertical="center" wrapText="1"/>
    </xf>
    <xf numFmtId="49" fontId="15" fillId="0" borderId="0" xfId="0" applyNumberFormat="1" applyFont="1" applyAlignment="1">
      <alignment horizontal="center" vertical="center"/>
    </xf>
    <xf numFmtId="0" fontId="14" fillId="0" borderId="0" xfId="0" applyFont="1" applyAlignment="1">
      <alignment horizontal="left" vertical="center" wrapText="1"/>
    </xf>
    <xf numFmtId="0" fontId="14" fillId="0" borderId="0" xfId="0" applyFont="1" applyAlignment="1">
      <alignment horizontal="left" vertical="center" indent="1"/>
    </xf>
    <xf numFmtId="0" fontId="14" fillId="0" borderId="0" xfId="0" applyFont="1" applyAlignment="1">
      <alignment horizontal="center" vertical="center"/>
    </xf>
    <xf numFmtId="0" fontId="14" fillId="0" borderId="0" xfId="0" applyFont="1" applyAlignment="1">
      <alignment horizontal="center" vertical="center" wrapText="1"/>
    </xf>
    <xf numFmtId="49" fontId="14" fillId="0" borderId="0" xfId="0" applyNumberFormat="1" applyFont="1" applyAlignment="1">
      <alignment horizontal="center" vertical="center"/>
    </xf>
    <xf numFmtId="0" fontId="14" fillId="0" borderId="0" xfId="0" applyFont="1" applyFill="1" applyAlignment="1">
      <alignment horizontal="center" vertical="center" wrapText="1"/>
    </xf>
    <xf numFmtId="0" fontId="14" fillId="0" borderId="2" xfId="0" applyFont="1" applyBorder="1" applyAlignment="1">
      <alignment horizontal="center" vertical="center"/>
    </xf>
    <xf numFmtId="0" fontId="14" fillId="0" borderId="0" xfId="0" applyNumberFormat="1" applyFont="1" applyFill="1" applyAlignment="1">
      <alignment horizontal="center" vertical="center"/>
    </xf>
    <xf numFmtId="0" fontId="14" fillId="0" borderId="0" xfId="0" applyFont="1" applyFill="1" applyAlignment="1">
      <alignment horizontal="center" vertical="center"/>
    </xf>
    <xf numFmtId="14" fontId="14" fillId="0" borderId="0" xfId="0" applyNumberFormat="1" applyFont="1" applyAlignment="1">
      <alignment horizontal="center" vertical="center"/>
    </xf>
    <xf numFmtId="164" fontId="14" fillId="0" borderId="4" xfId="0" applyNumberFormat="1" applyFont="1" applyBorder="1" applyAlignment="1">
      <alignment horizontal="center" vertical="center"/>
    </xf>
    <xf numFmtId="164" fontId="14" fillId="0" borderId="0" xfId="0" applyNumberFormat="1" applyFont="1" applyBorder="1" applyAlignment="1">
      <alignment horizontal="right" vertical="center"/>
    </xf>
    <xf numFmtId="164" fontId="14" fillId="0" borderId="0" xfId="0" applyNumberFormat="1" applyFont="1" applyAlignment="1">
      <alignment horizontal="right" vertical="center"/>
    </xf>
    <xf numFmtId="164" fontId="14" fillId="0" borderId="0" xfId="0" applyNumberFormat="1" applyFont="1" applyAlignment="1">
      <alignment horizontal="center" vertical="center"/>
    </xf>
    <xf numFmtId="164" fontId="14" fillId="0" borderId="0" xfId="0" applyNumberFormat="1" applyFont="1" applyAlignment="1">
      <alignment horizontal="right" vertical="center" wrapText="1"/>
    </xf>
    <xf numFmtId="164" fontId="14" fillId="0" borderId="0" xfId="0" applyNumberFormat="1" applyFont="1" applyAlignment="1">
      <alignment horizontal="right"/>
    </xf>
    <xf numFmtId="167" fontId="14" fillId="0" borderId="0" xfId="0" applyNumberFormat="1" applyFont="1" applyAlignment="1">
      <alignment horizontal="center" vertical="center" wrapText="1"/>
    </xf>
    <xf numFmtId="164" fontId="14" fillId="0" borderId="3" xfId="0" applyNumberFormat="1" applyFont="1" applyBorder="1" applyAlignment="1">
      <alignment horizontal="center" vertical="center"/>
    </xf>
    <xf numFmtId="0" fontId="322" fillId="20" borderId="24" xfId="0" applyFont="1" applyFill="1" applyBorder="1" applyAlignment="1">
      <alignment horizontal="center" vertical="center"/>
    </xf>
    <xf numFmtId="0" fontId="13" fillId="20" borderId="0" xfId="0" applyFont="1" applyFill="1" applyAlignment="1">
      <alignment horizontal="center" vertical="center"/>
    </xf>
    <xf numFmtId="0" fontId="13" fillId="20" borderId="0" xfId="0" applyFont="1" applyFill="1" applyAlignment="1">
      <alignment horizontal="left" vertical="center" wrapText="1"/>
    </xf>
    <xf numFmtId="0" fontId="13" fillId="20" borderId="0" xfId="0" applyFont="1" applyFill="1" applyAlignment="1">
      <alignment horizontal="left" vertical="center" wrapText="1" indent="1"/>
    </xf>
    <xf numFmtId="0" fontId="13" fillId="20" borderId="0" xfId="0" applyFont="1" applyFill="1" applyAlignment="1">
      <alignment horizontal="center" vertical="center" wrapText="1"/>
    </xf>
    <xf numFmtId="164" fontId="13" fillId="20" borderId="0" xfId="0" applyNumberFormat="1" applyFont="1" applyFill="1" applyAlignment="1">
      <alignment horizontal="right"/>
    </xf>
    <xf numFmtId="14" fontId="13" fillId="20" borderId="0" xfId="0" applyNumberFormat="1" applyFont="1" applyFill="1" applyAlignment="1">
      <alignment horizontal="center" vertical="center"/>
    </xf>
    <xf numFmtId="49" fontId="13" fillId="20" borderId="0" xfId="0" applyNumberFormat="1" applyFont="1" applyFill="1" applyAlignment="1">
      <alignment horizontal="center" vertical="center"/>
    </xf>
    <xf numFmtId="0" fontId="13" fillId="20" borderId="1" xfId="0" applyFont="1" applyFill="1" applyBorder="1" applyAlignment="1">
      <alignment horizontal="center" vertical="center"/>
    </xf>
    <xf numFmtId="0" fontId="13" fillId="20" borderId="0" xfId="0" applyFont="1" applyFill="1" applyBorder="1" applyAlignment="1">
      <alignment horizontal="center" vertical="center" wrapText="1"/>
    </xf>
    <xf numFmtId="0" fontId="13" fillId="20" borderId="2" xfId="0" applyFont="1" applyFill="1" applyBorder="1" applyAlignment="1">
      <alignment horizontal="center" vertical="center" wrapText="1"/>
    </xf>
    <xf numFmtId="0" fontId="13" fillId="20" borderId="5" xfId="0" applyFont="1" applyFill="1" applyBorder="1" applyAlignment="1">
      <alignment horizontal="center" vertical="center"/>
    </xf>
    <xf numFmtId="0" fontId="13" fillId="20" borderId="4" xfId="0" applyFont="1" applyFill="1" applyBorder="1" applyAlignment="1">
      <alignment horizontal="center" vertical="center"/>
    </xf>
    <xf numFmtId="164" fontId="13" fillId="20" borderId="0" xfId="0" applyNumberFormat="1" applyFont="1" applyFill="1" applyBorder="1" applyAlignment="1">
      <alignment horizontal="center" vertical="center"/>
    </xf>
    <xf numFmtId="164" fontId="13" fillId="20" borderId="0" xfId="0" applyNumberFormat="1" applyFont="1" applyFill="1" applyAlignment="1">
      <alignment horizontal="right" vertical="center"/>
    </xf>
    <xf numFmtId="164" fontId="13" fillId="20" borderId="0" xfId="0" applyNumberFormat="1" applyFont="1" applyFill="1" applyAlignment="1">
      <alignment horizontal="center" vertical="center"/>
    </xf>
    <xf numFmtId="164" fontId="13" fillId="20" borderId="0" xfId="0" applyNumberFormat="1" applyFont="1" applyFill="1" applyAlignment="1">
      <alignment horizontal="right" vertical="center" wrapText="1"/>
    </xf>
    <xf numFmtId="14" fontId="13" fillId="20" borderId="0" xfId="0" applyNumberFormat="1" applyFont="1" applyFill="1" applyAlignment="1">
      <alignment horizontal="center" vertical="center" wrapText="1"/>
    </xf>
    <xf numFmtId="167" fontId="13" fillId="20" borderId="0" xfId="0" applyNumberFormat="1" applyFont="1" applyFill="1" applyAlignment="1">
      <alignment horizontal="center" vertical="center" wrapText="1"/>
    </xf>
    <xf numFmtId="0" fontId="13" fillId="20" borderId="2" xfId="0" applyFont="1" applyFill="1" applyBorder="1" applyAlignment="1">
      <alignment horizontal="center" vertical="center"/>
    </xf>
    <xf numFmtId="38" fontId="13" fillId="20" borderId="3" xfId="0" applyNumberFormat="1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0" borderId="0" xfId="0" applyFont="1" applyAlignment="1">
      <alignment horizontal="left" vertical="center" indent="1"/>
    </xf>
    <xf numFmtId="0" fontId="12" fillId="0" borderId="0" xfId="0" applyFont="1" applyAlignment="1">
      <alignment horizontal="center" vertical="center" wrapText="1"/>
    </xf>
    <xf numFmtId="49" fontId="12" fillId="0" borderId="0" xfId="0" applyNumberFormat="1" applyFont="1" applyAlignment="1">
      <alignment horizontal="center" vertical="center"/>
    </xf>
    <xf numFmtId="49" fontId="11" fillId="0" borderId="0" xfId="0" applyNumberFormat="1" applyFont="1" applyAlignment="1">
      <alignment horizontal="center" vertical="center"/>
    </xf>
    <xf numFmtId="0" fontId="10" fillId="0" borderId="0" xfId="0" applyFont="1" applyAlignment="1">
      <alignment horizontal="left" vertical="center" wrapText="1" indent="1"/>
    </xf>
    <xf numFmtId="49" fontId="10" fillId="0" borderId="0" xfId="0" applyNumberFormat="1" applyFont="1" applyFill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9" fillId="0" borderId="0" xfId="0" applyFont="1" applyAlignment="1">
      <alignment horizontal="left" vertical="center" wrapText="1"/>
    </xf>
    <xf numFmtId="0" fontId="9" fillId="0" borderId="0" xfId="0" applyFont="1" applyAlignment="1">
      <alignment horizontal="left" vertical="center" indent="1"/>
    </xf>
    <xf numFmtId="0" fontId="9" fillId="0" borderId="0" xfId="0" applyFont="1" applyAlignment="1">
      <alignment horizontal="center" vertical="center" wrapText="1"/>
    </xf>
    <xf numFmtId="49" fontId="9" fillId="0" borderId="0" xfId="0" applyNumberFormat="1" applyFont="1" applyAlignment="1">
      <alignment horizontal="center" vertical="center"/>
    </xf>
    <xf numFmtId="14" fontId="9" fillId="0" borderId="0" xfId="0" applyNumberFormat="1" applyFont="1" applyAlignment="1">
      <alignment horizontal="center" vertical="center" wrapText="1"/>
    </xf>
    <xf numFmtId="14" fontId="9" fillId="0" borderId="2" xfId="0" applyNumberFormat="1" applyFont="1" applyBorder="1" applyAlignment="1">
      <alignment horizontal="center" vertical="center" wrapText="1"/>
    </xf>
    <xf numFmtId="0" fontId="279" fillId="0" borderId="0" xfId="0" applyFont="1" applyBorder="1" applyAlignment="1">
      <alignment horizontal="center" vertical="center"/>
    </xf>
    <xf numFmtId="0" fontId="8" fillId="0" borderId="0" xfId="0" applyFont="1" applyAlignment="1">
      <alignment horizontal="left" vertical="center" wrapText="1"/>
    </xf>
    <xf numFmtId="0" fontId="8" fillId="0" borderId="0" xfId="0" applyFont="1" applyAlignment="1">
      <alignment horizontal="center" vertical="center" wrapText="1"/>
    </xf>
    <xf numFmtId="49" fontId="8" fillId="0" borderId="0" xfId="0" applyNumberFormat="1" applyFont="1" applyAlignment="1">
      <alignment horizontal="center" vertical="center"/>
    </xf>
    <xf numFmtId="49" fontId="7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horizontal="left" vertical="center" wrapText="1"/>
    </xf>
    <xf numFmtId="0" fontId="6" fillId="0" borderId="0" xfId="0" applyFont="1" applyAlignment="1">
      <alignment horizontal="left" vertical="center" indent="1"/>
    </xf>
    <xf numFmtId="0" fontId="6" fillId="0" borderId="0" xfId="0" applyFont="1" applyAlignment="1">
      <alignment horizontal="center" vertical="center" wrapText="1"/>
    </xf>
    <xf numFmtId="0" fontId="300" fillId="29" borderId="0" xfId="0" quotePrefix="1" applyFont="1" applyFill="1" applyAlignment="1">
      <alignment horizontal="center" vertical="center"/>
    </xf>
    <xf numFmtId="49" fontId="6" fillId="0" borderId="0" xfId="0" applyNumberFormat="1" applyFont="1" applyAlignment="1">
      <alignment horizontal="center" vertical="center"/>
    </xf>
    <xf numFmtId="0" fontId="6" fillId="0" borderId="0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/>
    </xf>
    <xf numFmtId="0" fontId="302" fillId="35" borderId="0" xfId="0" applyFont="1" applyFill="1" applyBorder="1" applyAlignment="1">
      <alignment horizontal="center" vertical="center"/>
    </xf>
    <xf numFmtId="0" fontId="298" fillId="35" borderId="66" xfId="0" applyFont="1" applyFill="1" applyBorder="1" applyAlignment="1">
      <alignment horizontal="center" vertical="center"/>
    </xf>
    <xf numFmtId="0" fontId="299" fillId="35" borderId="0" xfId="0" applyFont="1" applyFill="1"/>
    <xf numFmtId="0" fontId="3" fillId="0" borderId="0" xfId="0" applyFont="1"/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164" fontId="3" fillId="0" borderId="0" xfId="0" applyNumberFormat="1" applyFont="1" applyAlignment="1">
      <alignment horizontal="right"/>
    </xf>
    <xf numFmtId="0" fontId="302" fillId="13" borderId="0" xfId="0" applyFont="1" applyFill="1" applyAlignment="1">
      <alignment horizontal="center" vertical="center"/>
    </xf>
    <xf numFmtId="164" fontId="3" fillId="0" borderId="0" xfId="0" applyNumberFormat="1" applyFont="1" applyAlignment="1">
      <alignment horizontal="right" wrapText="1" indent="1"/>
    </xf>
    <xf numFmtId="0" fontId="299" fillId="0" borderId="0" xfId="0" applyFont="1" applyAlignment="1">
      <alignment horizontal="center" vertical="center" wrapText="1"/>
    </xf>
    <xf numFmtId="9" fontId="3" fillId="0" borderId="0" xfId="4" applyFont="1" applyFill="1" applyBorder="1" applyAlignment="1">
      <alignment horizontal="center" vertical="center" wrapText="1"/>
    </xf>
    <xf numFmtId="0" fontId="3" fillId="34" borderId="0" xfId="0" applyFont="1" applyFill="1" applyAlignment="1">
      <alignment horizontal="center" vertical="center" wrapText="1"/>
    </xf>
    <xf numFmtId="0" fontId="3" fillId="33" borderId="0" xfId="0" applyFont="1" applyFill="1" applyAlignment="1">
      <alignment horizontal="center" vertical="center" wrapText="1"/>
    </xf>
    <xf numFmtId="0" fontId="3" fillId="32" borderId="0" xfId="0" applyFont="1" applyFill="1" applyAlignment="1">
      <alignment horizontal="center" vertical="center" wrapText="1"/>
    </xf>
    <xf numFmtId="14" fontId="3" fillId="0" borderId="0" xfId="0" applyNumberFormat="1" applyFont="1" applyAlignment="1">
      <alignment horizontal="center" vertical="center" wrapText="1"/>
    </xf>
    <xf numFmtId="164" fontId="3" fillId="0" borderId="0" xfId="0" applyNumberFormat="1" applyFont="1" applyAlignment="1">
      <alignment horizontal="right" vertical="center" wrapText="1"/>
    </xf>
    <xf numFmtId="0" fontId="302" fillId="35" borderId="67" xfId="0" applyFont="1" applyFill="1" applyBorder="1" applyAlignment="1">
      <alignment horizontal="center" vertical="center"/>
    </xf>
    <xf numFmtId="0" fontId="3" fillId="35" borderId="0" xfId="0" applyFont="1" applyFill="1"/>
    <xf numFmtId="0" fontId="3" fillId="35" borderId="0" xfId="0" applyFont="1" applyFill="1" applyAlignment="1">
      <alignment horizontal="center" vertical="center" wrapText="1"/>
    </xf>
    <xf numFmtId="164" fontId="3" fillId="35" borderId="0" xfId="0" applyNumberFormat="1" applyFont="1" applyFill="1" applyAlignment="1">
      <alignment horizontal="right"/>
    </xf>
    <xf numFmtId="164" fontId="3" fillId="35" borderId="0" xfId="0" applyNumberFormat="1" applyFont="1" applyFill="1" applyAlignment="1">
      <alignment horizontal="right" wrapText="1" indent="1"/>
    </xf>
    <xf numFmtId="0" fontId="3" fillId="35" borderId="0" xfId="0" applyFont="1" applyFill="1" applyAlignment="1">
      <alignment horizontal="center" vertical="center"/>
    </xf>
    <xf numFmtId="0" fontId="298" fillId="35" borderId="0" xfId="0" applyFont="1" applyFill="1"/>
    <xf numFmtId="0" fontId="302" fillId="34" borderId="0" xfId="0" applyFont="1" applyFill="1" applyAlignment="1">
      <alignment horizontal="center" vertical="center"/>
    </xf>
    <xf numFmtId="0" fontId="298" fillId="34" borderId="66" xfId="0" applyFont="1" applyFill="1" applyBorder="1" applyAlignment="1">
      <alignment horizontal="center" vertical="center"/>
    </xf>
    <xf numFmtId="0" fontId="3" fillId="34" borderId="0" xfId="0" applyFont="1" applyFill="1" applyAlignment="1">
      <alignment horizontal="center" vertical="center"/>
    </xf>
    <xf numFmtId="0" fontId="299" fillId="34" borderId="0" xfId="0" applyFont="1" applyFill="1"/>
    <xf numFmtId="164" fontId="3" fillId="34" borderId="0" xfId="0" applyNumberFormat="1" applyFont="1" applyFill="1" applyAlignment="1">
      <alignment horizontal="right"/>
    </xf>
    <xf numFmtId="164" fontId="3" fillId="34" borderId="0" xfId="0" applyNumberFormat="1" applyFont="1" applyFill="1" applyAlignment="1">
      <alignment horizontal="right" wrapText="1" indent="1"/>
    </xf>
    <xf numFmtId="0" fontId="323" fillId="34" borderId="0" xfId="0" applyFont="1" applyFill="1" applyAlignment="1">
      <alignment horizontal="center" vertical="center" wrapText="1"/>
    </xf>
    <xf numFmtId="0" fontId="2" fillId="0" borderId="0" xfId="0" applyFont="1"/>
    <xf numFmtId="0" fontId="2" fillId="0" borderId="0" xfId="0" applyFont="1" applyAlignment="1">
      <alignment horizontal="center" vertical="center" wrapText="1"/>
    </xf>
    <xf numFmtId="164" fontId="2" fillId="0" borderId="0" xfId="0" applyNumberFormat="1" applyFont="1" applyAlignment="1">
      <alignment horizontal="right"/>
    </xf>
    <xf numFmtId="164" fontId="2" fillId="0" borderId="0" xfId="0" applyNumberFormat="1" applyFont="1" applyFill="1" applyAlignment="1">
      <alignment horizontal="right" wrapText="1" indent="1"/>
    </xf>
    <xf numFmtId="9" fontId="2" fillId="0" borderId="0" xfId="4" applyFont="1" applyFill="1" applyBorder="1" applyAlignment="1">
      <alignment horizontal="center" vertical="center" wrapText="1"/>
    </xf>
    <xf numFmtId="0" fontId="3" fillId="0" borderId="0" xfId="0" applyFont="1" applyAlignment="1">
      <alignment horizontal="left" vertical="center" wrapText="1" indent="1"/>
    </xf>
    <xf numFmtId="0" fontId="2" fillId="0" borderId="0" xfId="0" applyFont="1" applyAlignment="1">
      <alignment horizontal="left" vertical="center" wrapText="1" indent="1"/>
    </xf>
    <xf numFmtId="0" fontId="2" fillId="0" borderId="0" xfId="0" applyFont="1" applyAlignment="1">
      <alignment horizontal="center" vertical="center"/>
    </xf>
    <xf numFmtId="0" fontId="1" fillId="20" borderId="0" xfId="0" quotePrefix="1" applyFont="1" applyFill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164" fontId="1" fillId="0" borderId="4" xfId="0" applyNumberFormat="1" applyFont="1" applyBorder="1" applyAlignment="1">
      <alignment horizontal="center" vertical="center"/>
    </xf>
    <xf numFmtId="0" fontId="1" fillId="0" borderId="0" xfId="0" applyFont="1" applyAlignment="1">
      <alignment horizontal="left" vertical="center" wrapText="1"/>
    </xf>
    <xf numFmtId="0" fontId="276" fillId="8" borderId="0" xfId="0" applyFont="1" applyFill="1" applyBorder="1" applyAlignment="1">
      <alignment horizontal="center" vertical="center" wrapText="1"/>
    </xf>
    <xf numFmtId="0" fontId="282" fillId="7" borderId="35" xfId="0" applyFont="1" applyFill="1" applyBorder="1" applyAlignment="1">
      <alignment horizontal="center" vertical="center" wrapText="1"/>
    </xf>
    <xf numFmtId="0" fontId="282" fillId="7" borderId="23" xfId="0" applyFont="1" applyFill="1" applyBorder="1" applyAlignment="1">
      <alignment horizontal="center" vertical="center" wrapText="1"/>
    </xf>
    <xf numFmtId="0" fontId="282" fillId="7" borderId="36" xfId="0" applyFont="1" applyFill="1" applyBorder="1" applyAlignment="1">
      <alignment horizontal="center" vertical="center" wrapText="1"/>
    </xf>
    <xf numFmtId="0" fontId="285" fillId="0" borderId="38" xfId="0" applyFont="1" applyBorder="1" applyAlignment="1">
      <alignment horizontal="center" vertical="center"/>
    </xf>
    <xf numFmtId="0" fontId="285" fillId="0" borderId="18" xfId="0" applyFont="1" applyBorder="1" applyAlignment="1">
      <alignment horizontal="center" vertical="center"/>
    </xf>
    <xf numFmtId="0" fontId="275" fillId="5" borderId="19" xfId="0" applyFont="1" applyFill="1" applyBorder="1" applyAlignment="1">
      <alignment horizontal="center" vertical="center"/>
    </xf>
    <xf numFmtId="0" fontId="275" fillId="5" borderId="20" xfId="0" applyFont="1" applyFill="1" applyBorder="1" applyAlignment="1">
      <alignment horizontal="center" vertical="center"/>
    </xf>
    <xf numFmtId="0" fontId="276" fillId="7" borderId="17" xfId="0" applyFont="1" applyFill="1" applyBorder="1" applyAlignment="1">
      <alignment horizontal="center" vertical="center" wrapText="1"/>
    </xf>
    <xf numFmtId="0" fontId="276" fillId="7" borderId="18" xfId="0" applyFont="1" applyFill="1" applyBorder="1" applyAlignment="1">
      <alignment horizontal="center" vertical="center" wrapText="1"/>
    </xf>
    <xf numFmtId="0" fontId="285" fillId="0" borderId="15" xfId="0" applyFont="1" applyBorder="1" applyAlignment="1">
      <alignment horizontal="center" vertical="center"/>
    </xf>
    <xf numFmtId="0" fontId="285" fillId="0" borderId="16" xfId="0" applyFont="1" applyBorder="1" applyAlignment="1">
      <alignment horizontal="center" vertical="center"/>
    </xf>
    <xf numFmtId="0" fontId="314" fillId="22" borderId="65" xfId="0" applyFont="1" applyFill="1" applyBorder="1" applyAlignment="1">
      <alignment horizontal="center" vertical="center" wrapText="1"/>
    </xf>
    <xf numFmtId="0" fontId="314" fillId="22" borderId="62" xfId="0" applyFont="1" applyFill="1" applyBorder="1" applyAlignment="1">
      <alignment horizontal="center" vertical="center" wrapText="1"/>
    </xf>
    <xf numFmtId="0" fontId="314" fillId="22" borderId="63" xfId="0" applyFont="1" applyFill="1" applyBorder="1" applyAlignment="1">
      <alignment horizontal="center" vertical="center" wrapText="1"/>
    </xf>
    <xf numFmtId="0" fontId="269" fillId="0" borderId="70" xfId="0" applyFont="1" applyBorder="1" applyAlignment="1">
      <alignment horizontal="left" vertical="center" wrapText="1" indent="1"/>
    </xf>
    <xf numFmtId="0" fontId="269" fillId="0" borderId="71" xfId="0" applyFont="1" applyBorder="1" applyAlignment="1">
      <alignment horizontal="left" vertical="center" wrapText="1" indent="1"/>
    </xf>
    <xf numFmtId="49" fontId="1" fillId="0" borderId="0" xfId="0" applyNumberFormat="1" applyFont="1" applyAlignment="1">
      <alignment horizontal="center" vertical="center"/>
    </xf>
    <xf numFmtId="0" fontId="1" fillId="0" borderId="0" xfId="0" applyFont="1" applyBorder="1" applyAlignment="1">
      <alignment horizontal="center" vertical="center" wrapText="1"/>
    </xf>
  </cellXfs>
  <cellStyles count="5">
    <cellStyle name="Hiperlink" xfId="1" builtinId="8" customBuiltin="1"/>
    <cellStyle name="Normal" xfId="0" builtinId="0"/>
    <cellStyle name="Normal 2" xfId="2" xr:uid="{12455C3D-F128-4D30-AC09-42327644AEFC}"/>
    <cellStyle name="Normal 2 2" xfId="3" xr:uid="{4BD2AF6A-3B7E-4FCD-BE43-AA4B7334B93F}"/>
    <cellStyle name="Porcentagem" xfId="4" builtinId="5"/>
  </cellStyles>
  <dxfs count="22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fill>
        <patternFill patternType="none">
          <fgColor indexed="64"/>
          <bgColor indexed="65"/>
        </patternFill>
      </fill>
      <alignment horizontal="right" vertical="bottom" textRotation="0" wrapText="1" 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fill>
        <patternFill patternType="solid">
          <fgColor indexed="64"/>
          <bgColor rgb="FFCCECFF"/>
        </patternFill>
      </fill>
      <alignment horizontal="center" vertical="center" textRotation="0" wrapText="0" indent="0" justifyLastLine="0" shrinkToFit="0" readingOrder="0"/>
      <border diagonalUp="0" diagonalDown="0">
        <left style="medium">
          <color rgb="FF002060"/>
        </left>
        <right style="medium">
          <color rgb="FF002060"/>
        </right>
        <top/>
        <bottom/>
        <vertical/>
        <horizontal/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4D3E29"/>
        <name val="Arial Narrow"/>
        <family val="2"/>
        <scheme val="none"/>
      </font>
      <fill>
        <patternFill patternType="solid">
          <fgColor indexed="64"/>
          <bgColor rgb="FFE2AC00"/>
        </patternFill>
      </fill>
      <alignment horizontal="center" vertical="center" textRotation="0" wrapText="0" indent="0" justifyLastLine="0" shrinkToFit="0" readingOrder="0"/>
      <border diagonalUp="0" diagonalDown="0">
        <left/>
        <right style="medium">
          <color rgb="FF002060"/>
        </right>
        <top/>
        <bottom/>
        <vertical/>
        <horizontal/>
      </border>
    </dxf>
    <dxf>
      <border outline="0">
        <left style="medium">
          <color rgb="FF002060"/>
        </left>
        <right style="medium">
          <color rgb="FF002060"/>
        </right>
        <bottom style="medium">
          <color rgb="FF002060"/>
        </bottom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9" tint="-0.499984740745262"/>
        <name val="Arial Narrow"/>
        <family val="2"/>
        <scheme val="none"/>
      </font>
      <fill>
        <patternFill patternType="solid">
          <fgColor theme="8"/>
          <bgColor rgb="FF99FF99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theme="0"/>
        </left>
        <right style="thin">
          <color theme="0"/>
        </right>
        <top/>
        <bottom/>
      </border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7030A0"/>
      </font>
      <fill>
        <patternFill>
          <bgColor rgb="FFCCCCFF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4" formatCode="0.00%"/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rgb="FF0070C0"/>
        </left>
        <right/>
        <top style="thin">
          <color theme="8" tint="0.39997558519241921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/>
        <right/>
        <top style="thin">
          <color theme="8" tint="0.39997558519241921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fill>
        <patternFill patternType="none">
          <fgColor indexed="64"/>
          <bgColor auto="1"/>
        </patternFill>
      </fill>
      <alignment horizontal="center" vertical="center" textRotation="0" wrapText="1" indent="0" justifyLastLine="0" shrinkToFit="0" readingOrder="0"/>
      <border diagonalUp="0" diagonalDown="0" outline="0">
        <left/>
        <right/>
        <top style="thin">
          <color theme="8" tint="0.39997558519241921"/>
        </top>
        <bottom/>
      </border>
    </dxf>
    <dxf>
      <border outline="0">
        <left style="medium">
          <color rgb="FF0070C0"/>
        </left>
        <right style="medium">
          <color rgb="FF0070C0"/>
        </right>
        <top style="medium">
          <color rgb="FF0070C0"/>
        </top>
        <bottom style="medium">
          <color rgb="FF0070C0"/>
        </bottom>
      </border>
    </dxf>
    <dxf>
      <fill>
        <patternFill patternType="none">
          <fgColor indexed="64"/>
          <bgColor auto="1"/>
        </patternFill>
      </fill>
    </dxf>
    <dxf>
      <fill>
        <patternFill patternType="none">
          <fgColor indexed="64"/>
          <bgColor auto="1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numFmt numFmtId="168" formatCode="_(* #,##0.00_);[Red]_(* \(#,##0.00\)_-;_(* &quot;-&quot;??_)_-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numFmt numFmtId="168" formatCode="_(* #,##0.00_);[Red]_(* \(#,##0.00\)_-;_(* &quot;-&quot;??_)_-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alignment horizontal="left" vertical="center" textRotation="0" wrapText="1" indent="1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border diagonalUp="0" diagonalDown="0"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theme="0"/>
        <name val="Arial Narrow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left style="thin">
          <color rgb="FF000000"/>
        </left>
        <right style="thin">
          <color rgb="FF00000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right style="medium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7" formatCode="_(* #,##0.00_)\ \ \ ;[Red]_(* \(#,##0.00\)_-;_(* &quot;-&quot;??_);_(@_)"/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right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  <border diagonalUp="0" diagonalDown="0" outline="0">
        <left style="thin">
          <color rgb="FF00B0F0"/>
        </left>
        <right style="medium">
          <color rgb="FF00B0F0"/>
        </right>
        <top/>
        <bottom/>
      </border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64" formatCode="_(* #,##0.00_);[Red]_(* \(#,##0.00\)_-;_(* &quot;-&quot;??_);_(@_)"/>
      <alignment horizontal="center" vertical="center" textRotation="0" wrapText="0" indent="0" justifyLastLine="0" shrinkToFit="0" readingOrder="0"/>
      <border diagonalUp="0" diagonalDown="0" outline="0">
        <left style="medium">
          <color rgb="FF00B0F0"/>
        </left>
        <right style="thin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  <border diagonalUp="0" diagonalDown="0" outline="0">
        <right style="medium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1" indent="0" justifyLastLine="0" shrinkToFit="0" readingOrder="0"/>
      <border diagonalUp="0" diagonalDown="0" outline="0">
        <left/>
        <right style="medium">
          <color rgb="FF00B0F0"/>
        </right>
        <top/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9" formatCode="dd/mm/yyyy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30" formatCode="@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30" formatCode="@"/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12" formatCode="&quot;R$&quot;\ #,##0.00;[Red]\-&quot;R$&quot;\ #,##0.00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0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0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1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0" relativeIndent="1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left" vertical="center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numFmt numFmtId="0" formatCode="General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0"/>
        <color rgb="FF4D3E29"/>
        <name val="Arial Narrow"/>
        <family val="2"/>
        <scheme val="none"/>
      </font>
      <fill>
        <patternFill>
          <fgColor indexed="64"/>
          <bgColor rgb="FFE2AC00"/>
        </patternFill>
      </fill>
      <alignment horizontal="center" vertical="center" textRotation="0" wrapText="0" indent="0" justifyLastLine="0" shrinkToFit="0" readingOrder="0"/>
      <border diagonalUp="0" diagonalDown="0" outline="0">
        <right style="thin">
          <color rgb="FF00B0F0"/>
        </right>
        <top/>
        <bottom/>
      </border>
    </dxf>
    <dxf>
      <border diagonalUp="0" diagonalDown="0">
        <left style="medium">
          <color rgb="FF00B0F0"/>
        </left>
        <right style="medium">
          <color rgb="FF00B0F0"/>
        </right>
        <top style="medium">
          <color rgb="FF00B0F0"/>
        </top>
        <bottom style="medium">
          <color rgb="FF00B0F0"/>
        </bottom>
      </border>
    </dxf>
    <dxf>
      <font>
        <strike val="0"/>
        <outline val="0"/>
        <shadow val="0"/>
        <u val="none"/>
        <vertAlign val="baseline"/>
        <sz val="10"/>
        <color theme="1"/>
        <name val="Arial Narrow"/>
        <family val="2"/>
        <scheme val="none"/>
      </font>
      <alignment vertical="center" textRotation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theme="1"/>
        <name val="Arial Narrow"/>
        <scheme val="none"/>
      </font>
      <alignment horizontal="center" vertical="center" textRotation="0" wrapText="1" indent="0" justifyLastLine="0" shrinkToFit="0" readingOrder="0"/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 patternType="solid">
          <fgColor theme="8" tint="0.79998168889431442"/>
          <bgColor theme="8" tint="0.79998168889431442"/>
        </patternFill>
      </fill>
    </dxf>
    <dxf>
      <fill>
        <patternFill patternType="solid">
          <fgColor theme="8" tint="0.79998168889431442"/>
          <bgColor theme="8" tint="0.79998168889431442"/>
        </patternFill>
      </fill>
      <border>
        <top/>
        <bottom/>
      </border>
    </dxf>
    <dxf>
      <font>
        <b/>
        <color theme="1"/>
      </font>
    </dxf>
    <dxf>
      <font>
        <b/>
        <color theme="1"/>
      </font>
    </dxf>
    <dxf>
      <font>
        <b/>
        <color theme="1"/>
      </font>
      <border>
        <top style="double">
          <color theme="8"/>
        </top>
      </border>
    </dxf>
    <dxf>
      <font>
        <b/>
        <color theme="1"/>
      </font>
      <border>
        <bottom style="medium">
          <color theme="8"/>
        </bottom>
      </border>
    </dxf>
    <dxf>
      <font>
        <color theme="1"/>
      </font>
      <border>
        <left style="thin">
          <color theme="8"/>
        </left>
        <right style="thin">
          <color theme="8"/>
        </right>
        <top style="thin">
          <color theme="8"/>
        </top>
        <bottom style="thin">
          <color theme="8"/>
        </bottom>
        <vertical style="thin">
          <color theme="8"/>
        </vertical>
        <horizontal style="thin">
          <color theme="8"/>
        </horizontal>
      </border>
    </dxf>
    <dxf>
      <border>
        <left style="medium">
          <color rgb="FF0070C0"/>
        </left>
        <right style="medium">
          <color rgb="FF0070C0"/>
        </right>
        <bottom style="medium">
          <color rgb="FF0070C0"/>
        </bottom>
        <vertical/>
      </border>
    </dxf>
    <dxf>
      <font>
        <color theme="1"/>
      </font>
      <fill>
        <patternFill patternType="none">
          <bgColor auto="1"/>
        </patternFill>
      </fill>
      <border>
        <left style="medium">
          <color rgb="FF0070C0"/>
        </left>
        <right style="medium">
          <color rgb="FF0070C0"/>
        </right>
        <vertical style="thin">
          <color rgb="FF0070C0"/>
        </vertical>
      </border>
    </dxf>
    <dxf>
      <font>
        <color theme="1"/>
      </font>
      <fill>
        <patternFill>
          <bgColor rgb="FFCCECFF"/>
        </patternFill>
      </fill>
      <border>
        <left style="medium">
          <color rgb="FF0070C0"/>
        </left>
        <right style="medium">
          <color rgb="FF0070C0"/>
        </right>
        <vertical style="thin">
          <color rgb="FF0070C0"/>
        </vertical>
      </border>
    </dxf>
    <dxf>
      <font>
        <b/>
        <i val="0"/>
        <strike val="0"/>
      </font>
      <fill>
        <patternFill>
          <bgColor rgb="FF0070C0"/>
        </patternFill>
      </fill>
      <border>
        <left style="medium">
          <color rgb="FF0070C0"/>
        </left>
        <right style="medium">
          <color rgb="FF0070C0"/>
        </right>
        <top style="medium">
          <color rgb="FF0070C0"/>
        </top>
        <bottom style="medium">
          <color rgb="FF0070C0"/>
        </bottom>
        <vertical style="medium">
          <color theme="0"/>
        </vertical>
        <horizontal/>
      </border>
    </dxf>
    <dxf>
      <font>
        <strike val="0"/>
        <color theme="0"/>
      </font>
      <border>
        <left style="medium">
          <color rgb="FF0070C0"/>
        </left>
        <right style="medium">
          <color rgb="FF0070C0"/>
        </right>
        <top style="medium">
          <color rgb="FF0070C0"/>
        </top>
        <bottom style="medium">
          <color rgb="FF0070C0"/>
        </bottom>
      </border>
    </dxf>
  </dxfs>
  <tableStyles count="3" defaultTableStyle="TableStyleMedium2" defaultPivotStyle="PivotStyleLight16">
    <tableStyle name="Conta_Contábil" pivot="0" count="5" xr9:uid="{00000000-0011-0000-FFFF-FFFF00000000}">
      <tableStyleElement type="wholeTable" dxfId="223"/>
      <tableStyleElement type="headerRow" dxfId="222"/>
      <tableStyleElement type="firstRowStripe" dxfId="221"/>
      <tableStyleElement type="secondRowStripe" dxfId="220"/>
      <tableStyleElement type="lastTotalCell" dxfId="219"/>
    </tableStyle>
    <tableStyle name="Estilo de Tabela 1" pivot="0" count="0" xr9:uid="{00000000-0011-0000-FFFF-FFFF01000000}"/>
    <tableStyle name="Light Style Second Option" pivot="0" count="7" xr9:uid="{06D1EF75-0D2B-4443-B180-9317FF7A769E}">
      <tableStyleElement type="wholeTable" dxfId="218"/>
      <tableStyleElement type="headerRow" dxfId="217"/>
      <tableStyleElement type="totalRow" dxfId="216"/>
      <tableStyleElement type="firstColumn" dxfId="215"/>
      <tableStyleElement type="lastColumn" dxfId="214"/>
      <tableStyleElement type="firstRowStripe" dxfId="213"/>
      <tableStyleElement type="firstColumnStripe" dxfId="212"/>
    </tableStyle>
  </tableStyles>
  <colors>
    <mruColors>
      <color rgb="FF56ABD6"/>
      <color rgb="FF8B0000"/>
      <color rgb="FF000066"/>
      <color rgb="FF798BB3"/>
      <color rgb="FFE6E6E6"/>
      <color rgb="FFCCFF99"/>
      <color rgb="FFCCFFCC"/>
      <color rgb="FFFFA7A7"/>
      <color rgb="FFFFCCFF"/>
      <color rgb="FF99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5" Type="http://schemas.openxmlformats.org/officeDocument/2006/relationships/theme" Target="theme/theme1.xml"/><Relationship Id="rId10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vmlDrawing3.v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47</xdr:col>
      <xdr:colOff>0</xdr:colOff>
      <xdr:row>273</xdr:row>
      <xdr:rowOff>0</xdr:rowOff>
    </xdr:from>
    <xdr:to>
      <xdr:col>72</xdr:col>
      <xdr:colOff>453800</xdr:colOff>
      <xdr:row>281</xdr:row>
      <xdr:rowOff>415199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5C62244-30FD-4C5D-B31D-8C16F3965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436176" y="119577971"/>
          <a:ext cx="15124877" cy="3708045"/>
        </a:xfrm>
        <a:prstGeom prst="rect">
          <a:avLst/>
        </a:prstGeom>
        <a:ln w="12700">
          <a:solidFill>
            <a:schemeClr val="accent4">
              <a:lumMod val="50000"/>
            </a:schemeClr>
          </a:solidFill>
        </a:ln>
      </xdr:spPr>
    </xdr:pic>
    <xdr:clientData/>
  </xdr:twoCellAnchor>
  <xdr:twoCellAnchor>
    <xdr:from>
      <xdr:col>25</xdr:col>
      <xdr:colOff>73269</xdr:colOff>
      <xdr:row>273</xdr:row>
      <xdr:rowOff>205153</xdr:rowOff>
    </xdr:from>
    <xdr:to>
      <xdr:col>47</xdr:col>
      <xdr:colOff>0</xdr:colOff>
      <xdr:row>276</xdr:row>
      <xdr:rowOff>105905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4A2CE71A-002B-4785-B167-9ED13A8CA1FE}"/>
            </a:ext>
          </a:extLst>
        </xdr:cNvPr>
        <xdr:cNvCxnSpPr>
          <a:endCxn id="4" idx="1"/>
        </xdr:cNvCxnSpPr>
      </xdr:nvCxnSpPr>
      <xdr:spPr>
        <a:xfrm>
          <a:off x="32634115" y="120923538"/>
          <a:ext cx="5758962" cy="1219598"/>
        </a:xfrm>
        <a:prstGeom prst="straightConnector1">
          <a:avLst/>
        </a:prstGeom>
        <a:ln>
          <a:solidFill>
            <a:srgbClr val="996633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2000000}" name="control" displayName="control" ref="A1:AV502" totalsRowShown="0" headerRowDxfId="135" dataDxfId="134" tableBorderDxfId="133">
  <autoFilter ref="A1:AV502" xr:uid="{00000000-000C-0000-FFFF-FFFF02000000}"/>
  <sortState xmlns:xlrd2="http://schemas.microsoft.com/office/spreadsheetml/2017/richdata2" ref="A2:AV502">
    <sortCondition ref="A1:A502"/>
  </sortState>
  <tableColumns count="48">
    <tableColumn id="1" xr3:uid="{00000000-0010-0000-0200-000001000000}" name="LF" dataDxfId="132"/>
    <tableColumn id="2" xr3:uid="{00000000-0010-0000-0200-000002000000}" name="Processo" dataDxfId="131"/>
    <tableColumn id="8" xr3:uid="{21679FAD-A204-4E2D-AD49-184F54FE8BE8}" name="Ano" dataDxfId="130" dataCellStyle="Normal">
      <calculatedColumnFormula>MID(control[[#This Row],[Processo]],12,4)</calculatedColumnFormula>
    </tableColumn>
    <tableColumn id="48" xr3:uid="{B920A1D4-0681-4726-A879-6C1745B0C37F}" name="Fórum" dataDxfId="129" dataCellStyle="Normal">
      <calculatedColumnFormula>RIGHT(control[[#This Row],[Processo]],4)</calculatedColumnFormula>
    </tableColumn>
    <tableColumn id="26" xr3:uid="{00000000-0010-0000-0200-00001A000000}" name="Autor_Nome" dataDxfId="128"/>
    <tableColumn id="45" xr3:uid="{B21653B3-DE18-43ED-BD98-9D49AB8531C3}" name="Autor_Pos." dataDxfId="127"/>
    <tableColumn id="12" xr3:uid="{F2CF15C6-4EBC-4549-9E79-167632A8E815}" name="Autor_AC" dataDxfId="126"/>
    <tableColumn id="29" xr3:uid="{00000000-0010-0000-0200-00001D000000}" name="Réu_Nome" dataDxfId="125"/>
    <tableColumn id="46" xr3:uid="{BBBEC2E5-4CD3-4E0C-8E00-B53707207391}" name="Réu_Pos." dataDxfId="124"/>
    <tableColumn id="13" xr3:uid="{8C84ADDC-7298-4391-B5AC-EF468BD14AAA}" name="Réu_AC" dataDxfId="123"/>
    <tableColumn id="47" xr3:uid="{E5422D33-639A-4FE4-B595-A4339F98DFBB}" name="Membro &quot;F&amp;L&quot; Nomeado" dataDxfId="122"/>
    <tableColumn id="4" xr3:uid="{00000000-0010-0000-0200-000004000000}" name="Classe" dataDxfId="121"/>
    <tableColumn id="3" xr3:uid="{00000000-0010-0000-0200-000003000000}" name="Assunto" dataDxfId="120"/>
    <tableColumn id="11" xr3:uid="{00000000-0010-0000-0200-00000B000000}" name="Valor da Causa_x000a__x000a_(R$)" dataDxfId="119"/>
    <tableColumn id="5" xr3:uid="{00000000-0010-0000-0200-000005000000}" name="Nomeação | Data da Publicação" dataDxfId="118"/>
    <tableColumn id="10" xr3:uid="{FEAD1D64-7DC0-4E6F-89A6-F6935A12EE8F}" name="Nom_Fls." dataDxfId="117"/>
    <tableColumn id="9" xr3:uid="{FCBE2202-5174-4340-B136-8A1C2E9DF1D2}" name="Nom_Orig_Fls." dataDxfId="116"/>
    <tableColumn id="18" xr3:uid="{00000000-0010-0000-0200-000012000000}" name="F/E" dataDxfId="115"/>
    <tableColumn id="17" xr3:uid="{00000000-0010-0000-0200-000011000000}" name="Secretaria" dataDxfId="114"/>
    <tableColumn id="14" xr3:uid="{00000000-0010-0000-0200-00000E000000}" name="Juízo" dataDxfId="113"/>
    <tableColumn id="24" xr3:uid="{00000000-0010-0000-0200-000018000000}" name="Função" dataDxfId="112"/>
    <tableColumn id="25" xr3:uid="{00000000-0010-0000-0200-000019000000}" name="Tipo de Trabalho" dataDxfId="111"/>
    <tableColumn id="35" xr3:uid="{5D6B6771-ABBF-48C4-B809-CB5D6191E88E}" name="Físico / Digital" dataDxfId="110"/>
    <tableColumn id="38" xr3:uid="{28AA97F8-4007-4B07-9600-B99D5540FCF2}" name="Há quesitos?" dataDxfId="109"/>
    <tableColumn id="49" xr3:uid="{E7EE5F48-CD16-441E-B5B9-B700EF872770}" name="_x000a_Honorários Peticionados / Previamente Arbitrados_x000a__x000a_(R$)" dataDxfId="108"/>
    <tableColumn id="50" xr3:uid="{CD1BDB2F-0223-4553-A571-77B812325AA6}" name="_x000a_Honorários_x000a_Finais_x000a__x000a_(R$)" dataDxfId="107"/>
    <tableColumn id="15" xr3:uid="{B9D8770B-380D-4C35-98D9-9C8FE5CE60A8}" name="_x000a_Fls. dos Honorários_x000a_Arbitrados_x000a__x000a_(Fls. ou id.)" dataDxfId="106"/>
    <tableColumn id="40" xr3:uid="{7EE357D4-34E6-4F3D-B0E9-41581013E31F}" name="_x000a_Honorários_x000a_Depositados_x000a__x000a_(R$)" dataDxfId="105"/>
    <tableColumn id="41" xr3:uid="{883EB805-A778-4027-BB8A-7A6637344219}" name="_x000a_Honorários_x000a_Depositados_x000a__x000a_(Data)" dataDxfId="104"/>
    <tableColumn id="42" xr3:uid="{AE7F6026-944F-4513-B000-76BDF6A8EDB9}" name="_x000a_Honorários_x000a_Depositados_x000a__x000a_(Fls. ou id.)" dataDxfId="103"/>
    <tableColumn id="16" xr3:uid="{11609497-E8CD-46DA-8B40-EF3A872534D2}" name="_x000a_Honorários_x000a_Levantados_1_x000a__x000a_(R$)" dataDxfId="102"/>
    <tableColumn id="20" xr3:uid="{D059C124-0DC4-4CC8-896E-BABCACCFA6C0}" name="_x000a_Honorários_x000a_Levantados_1_x000a__x000a_(Data)" dataDxfId="101"/>
    <tableColumn id="31" xr3:uid="{DC363E7A-F941-41AC-9728-70C2ADDA8DDD}" name="_x000a_Honorários_x000a_Levantados_1_x000a__x000a_(Fls.)" dataDxfId="100"/>
    <tableColumn id="21" xr3:uid="{13387ECB-C5AB-46C4-8559-FBAF9C62D80D}" name="_x000a_Honorários_x000a_Levantados_2_x000a__x000a_(R$)" dataDxfId="99"/>
    <tableColumn id="27" xr3:uid="{1467F2A7-F85B-403D-8789-E871DFD77553}" name="_x000a_Honorários_x000a_Levantados_2_x000a__x000a_(Data)" dataDxfId="98"/>
    <tableColumn id="32" xr3:uid="{FBF215B3-B999-4A93-BA46-E68970C9059A}" name="_x000a_Honorários_x000a_Levantados_2_x000a__x000a_(Fls.)" dataDxfId="97"/>
    <tableColumn id="28" xr3:uid="{DF5A2205-BB39-4B56-8513-F5FD8A87340C}" name="_x000a_Honorários_x000a_Levantados_3_x000a__x000a_(R$)" dataDxfId="96"/>
    <tableColumn id="30" xr3:uid="{9B2859A9-C6A0-4EEB-B57C-24436454EF1F}" name="_x000a_Honorários_x000a_Levantados_3_x000a__x000a_(Data)" dataDxfId="95"/>
    <tableColumn id="33" xr3:uid="{5D227C0E-A646-4156-9618-420EFDA2D1FC}" name="_x000a_Honorários_x000a_Levantados_3_x000a__x000a_(Fls.)" dataDxfId="94"/>
    <tableColumn id="23" xr3:uid="{9C693376-F138-4DF2-9DF6-8191FD6E33E4}" name="_x000a_Honorários_x000a_Levantados_4_x000a__x000a_(R$)" dataDxfId="93"/>
    <tableColumn id="22" xr3:uid="{EF171D33-FDF1-472F-93F5-92E1067A498D}" name="_x000a_Honorários_x000a_Levantados_4_x000a__x000a_(Data)" dataDxfId="92"/>
    <tableColumn id="34" xr3:uid="{71C428CA-30AA-4DC6-899C-8B5064D4A2F0}" name="_x000a_Honorários_x000a_Levantados_4_x000a__x000a_(Fls.)" dataDxfId="91"/>
    <tableColumn id="43" xr3:uid="{6DFFC01F-148E-4EC6-8D84-6B6627433C8A}" name="_x000a_Honorários_x000a_Levantados_5_x000a__x000a_(R$)" dataDxfId="90"/>
    <tableColumn id="39" xr3:uid="{9FCF2B8F-83B2-45EA-93D0-308A64F5140A}" name="_x000a_Honorários_x000a_Levantados_5_x000a__x000a_(Data)" dataDxfId="89"/>
    <tableColumn id="37" xr3:uid="{08D999A1-4429-478B-9AD8-DE513D91A668}" name="_x000a_Honorários_x000a_Levantados_5_x000a__x000a_(Fls.)" dataDxfId="88"/>
    <tableColumn id="36" xr3:uid="{61756760-6C03-4714-B696-8B48E131D364}" name="_x000a_Há honorários a serem levantados? Se sim, quanto?" dataDxfId="87">
      <calculatedColumnFormula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calculatedColumnFormula>
    </tableColumn>
    <tableColumn id="6" xr3:uid="{BD3F889D-57AA-45B5-A920-9753067761EF}" name="Teve laudo?" dataDxfId="86"/>
    <tableColumn id="19" xr3:uid="{8E1F0C0E-0466-42B0-BEAB-F091B2CE4E6E}" name="Tipo da nomea-ção" dataDxfId="85"/>
  </tableColumns>
  <tableStyleInfo name="TableStyleMedium6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5CCAE1F1-6AC9-47CA-9A21-9FE0C3E393E0}" name="ajg" displayName="ajg" ref="B2:E9" totalsRowShown="0" headerRowDxfId="84" tableBorderDxfId="83">
  <tableColumns count="4">
    <tableColumn id="1" xr3:uid="{D8755ADB-0E8E-48F5-9BDA-6BC44656F895}" name="Classe" dataDxfId="82"/>
    <tableColumn id="2" xr3:uid="{650E182B-6267-45C3-A9D3-6D246F5520DF}" name="Valor da Causa" dataDxfId="81"/>
    <tableColumn id="3" xr3:uid="{1199C01D-04E8-45F1-9D58-CBA9DFB1B0F7}" name="Máximo" dataDxfId="80"/>
    <tableColumn id="4" xr3:uid="{2834E990-D524-4C6C-8EC7-9137651A3415}" name="Honorários" dataDxfId="79"/>
  </tableColumns>
  <tableStyleInfo name="TableStyleMedium5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FAC1B24-7795-4D17-9088-3975BEA37A06}" name="stat" displayName="stat" ref="B2:D28" totalsRowShown="0" headerRowDxfId="78" dataDxfId="77" tableBorderDxfId="76">
  <autoFilter ref="B2:D28" xr:uid="{46256F42-D043-4BA2-A253-A78FC6841CE9}"/>
  <sortState xmlns:xlrd2="http://schemas.microsoft.com/office/spreadsheetml/2017/richdata2" ref="B3:D28">
    <sortCondition descending="1" ref="D2:D28"/>
  </sortState>
  <tableColumns count="3">
    <tableColumn id="1" xr3:uid="{029706DF-05CC-4AD2-A407-238CCD97F01B}" name="Tipo de Perícia" dataDxfId="75"/>
    <tableColumn id="2" xr3:uid="{B78C55FD-8BD5-4721-8111-1E73B24B3EB7}" name="Tipo de Trabalho_code" dataDxfId="74"/>
    <tableColumn id="3" xr3:uid="{20239C8B-44DC-4665-9F09-BC34F6FD58D3}" name="%" dataDxfId="73">
      <calculatedColumnFormula>COUNTIF(control[Função],C3)/COUNTA(control[Função])</calculatedColumnFormula>
    </tableColumn>
  </tableColumns>
  <tableStyleInfo name="Conta_Contábil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EA045DCA-746E-4A57-8A01-C4969B7F730A}" name="exec" displayName="exec" ref="B2:W53" totalsRowShown="0" headerRowDxfId="24" dataDxfId="23" tableBorderDxfId="22">
  <sortState xmlns:xlrd2="http://schemas.microsoft.com/office/spreadsheetml/2017/richdata2" ref="B2:W3">
    <sortCondition descending="1" ref="C2:C37"/>
  </sortState>
  <tableColumns count="22">
    <tableColumn id="1" xr3:uid="{74C6524F-A893-4436-BF89-85904C7430EC}" name="LF" dataDxfId="21"/>
    <tableColumn id="2" xr3:uid="{80E68F47-79DD-4D6D-9272-12F405E0F9F4}" name="Priori-dade" dataDxfId="20"/>
    <tableColumn id="3" xr3:uid="{8FAE3938-655F-4442-A1D1-EC74A6172871}" name="Processo" dataDxfId="19"/>
    <tableColumn id="4" xr3:uid="{2C4FE2C5-1A15-4713-A99F-5DA2226E184C}" name="Autor_Nome" dataDxfId="18"/>
    <tableColumn id="5" xr3:uid="{03144BC7-D13A-48BE-A521-90758CFFA24A}" name="Réu_Nome" dataDxfId="17"/>
    <tableColumn id="6" xr3:uid="{ECE94867-6D5E-4EA4-9F73-305BA7B1BD44}" name="Classe" dataDxfId="16"/>
    <tableColumn id="7" xr3:uid="{133FDF84-FFCF-42A8-AD26-FB24362CFB9A}" name="Assunto" dataDxfId="15"/>
    <tableColumn id="8" xr3:uid="{B9E41214-DC62-453C-BCF0-24C548BB6796}" name="Tipo de Trabalho" dataDxfId="14"/>
    <tableColumn id="9" xr3:uid="{1C4DAC4A-8EF6-4C15-A7C7-00EEFF51FDEE}" name="Executor" dataDxfId="13"/>
    <tableColumn id="10" xr3:uid="{F7F00D7F-37EE-49DB-A1A4-13B18321C11B}" name="Documen-tação" dataDxfId="12"/>
    <tableColumn id="13" xr3:uid="{A99F08D8-BF92-46FD-A901-8EB912DB67F3}" name="Produto" dataDxfId="11"/>
    <tableColumn id="16" xr3:uid="{D5301A9A-AABE-40A0-B497-6CAE952D88A7}" name="Trabalho concluído?" dataDxfId="10"/>
    <tableColumn id="11" xr3:uid="{6AE65620-2A71-4636-BC2F-501AC65E9B1D}" name="Status" dataDxfId="9"/>
    <tableColumn id="12" xr3:uid="{06E619A5-BCE1-4600-B636-E9316DA6DB0A}" name="Observação / Reunião" dataDxfId="8"/>
    <tableColumn id="17" xr3:uid="{02ED2386-3CFF-4024-8008-2E099E30DCD9}" name="_x000a_Honorários_x000a_Depositados_x000a__x000a_(R$)" dataDxfId="7"/>
    <tableColumn id="18" xr3:uid="{FE8A8C2F-9DAE-457A-97DA-A3A413A3A154}" name="Valor ou percent. acordado" dataDxfId="6"/>
    <tableColumn id="19" xr3:uid="{DB7B6D94-F88E-4F59-9DFE-3C5D4D036C27}" name="1ª Parcela__x000a_Valor" dataDxfId="5"/>
    <tableColumn id="20" xr3:uid="{2CB18129-C81B-4A98-9EA4-003E1EAFB3B4}" name="1ª ou Única Parcela_Data" dataDxfId="4"/>
    <tableColumn id="21" xr3:uid="{4FDD3F64-DDC9-4E4C-8964-526493DA5F20}" name="1ª Parcela__x000a_Comprovante" dataDxfId="3"/>
    <tableColumn id="22" xr3:uid="{D07B4B0C-B15F-4FAB-B966-AC4891C65D88}" name="2ª Parcela__x000a_Valor" dataDxfId="2"/>
    <tableColumn id="23" xr3:uid="{64E558B2-4A52-4488-ADBF-E83B4673EEC9}" name="2ª Parcela__x000a_Data" dataDxfId="1"/>
    <tableColumn id="24" xr3:uid="{BF9E8654-F59D-432A-A617-32161396E5BB}" name="2ª Parcela__x000a_Comprovante" dataDxfId="0"/>
  </tableColumns>
  <tableStyleInfo name="Light Style Second Option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esaj.tjsp.jus.br/cpopg/show.do?processo.codigo=68000UK2F0000&amp;processo.foro=224" TargetMode="External"/><Relationship Id="rId299" Type="http://schemas.openxmlformats.org/officeDocument/2006/relationships/hyperlink" Target="https://esaj.tjsp.jus.br/cpopg/show.do?processo.codigo=68000X9YC0000&amp;processo.foro=224&amp;processo.numero=1015009-31.2019.8.26.0224" TargetMode="External"/><Relationship Id="rId21" Type="http://schemas.openxmlformats.org/officeDocument/2006/relationships/hyperlink" Target="https://pje1g.trf3.jus.br/pje/login.seam" TargetMode="External"/><Relationship Id="rId63" Type="http://schemas.openxmlformats.org/officeDocument/2006/relationships/hyperlink" Target="https://esaj.tjsp.jus.br/cpopg/show.do?processo.codigo=68000Q4IY0000&amp;processo.foro=224" TargetMode="External"/><Relationship Id="rId159" Type="http://schemas.openxmlformats.org/officeDocument/2006/relationships/hyperlink" Target="https://esaj.tjsp.jus.br/cpopg/show.do?processo.codigo=02001RIUO0000&amp;processo.foro=2&amp;processo.numero=0005933-84.2019.8.26.0002&amp;uuidCaptcha=sajcaptcha_403592f247454009ad54f0e285139aa5" TargetMode="External"/><Relationship Id="rId324" Type="http://schemas.openxmlformats.org/officeDocument/2006/relationships/hyperlink" Target="https://esaj.tjsp.jus.br/cpopg/show.do?processo.codigo=GE0009T9W0000&amp;processo.foro=590&amp;processo.numero=1009024-16.2020.8.26.0590" TargetMode="External"/><Relationship Id="rId366" Type="http://schemas.openxmlformats.org/officeDocument/2006/relationships/hyperlink" Target="https://pje1g.trf3.jus.br/pje/ConsultaPublica/listView.seam" TargetMode="External"/><Relationship Id="rId170" Type="http://schemas.openxmlformats.org/officeDocument/2006/relationships/hyperlink" Target="https://esaj.tjsp.jus.br/cpopg/show.do?processo.codigo=68000N0SL0000&amp;processo.foro=224&amp;processo.numero=0013312-60.2017.8.26.0224" TargetMode="External"/><Relationship Id="rId226" Type="http://schemas.openxmlformats.org/officeDocument/2006/relationships/hyperlink" Target="https://esaj.tjsp.jus.br/cpopg/show.do?processo.codigo=080013KAJ0000&amp;processo.foro=8&amp;processo.numero=1017597-19.2015.8.26.0008" TargetMode="External"/><Relationship Id="rId268" Type="http://schemas.openxmlformats.org/officeDocument/2006/relationships/hyperlink" Target="https://esaj.tjsp.jus.br/cpopg/show.do?processo.codigo=9Y0001L5A0000&amp;processo.foro=358&amp;processo.numero=0003736-92.2018.8.26.0358" TargetMode="External"/><Relationship Id="rId32" Type="http://schemas.openxmlformats.org/officeDocument/2006/relationships/hyperlink" Target="https://pje1g.trf3.jus.br/pje/login.seam" TargetMode="External"/><Relationship Id="rId74" Type="http://schemas.openxmlformats.org/officeDocument/2006/relationships/hyperlink" Target="https://esaj.tjsp.jus.br/cpopg/show.do?processo.codigo=0800152TT0000&amp;processo.foro=8&amp;uuidCaptcha=sajcaptcha_f183e91239634d558ac9315bc715d4d0" TargetMode="External"/><Relationship Id="rId128" Type="http://schemas.openxmlformats.org/officeDocument/2006/relationships/hyperlink" Target="https://esaj.tjsp.jus.br/cpopg/show.do?processo.codigo=02001AH380000&amp;processo.foro=2&amp;processo.numero=1037900-09.2014.8.26.0002&amp;uuidCaptcha=sajcaptcha_9c6f94ddbfe443d48716c75039dff628" TargetMode="External"/><Relationship Id="rId335" Type="http://schemas.openxmlformats.org/officeDocument/2006/relationships/hyperlink" Target="https://esaj.tjsp.jus.br/cpopg/show.do?processo.codigo=680013O5B0000&amp;processo.foro=224&amp;processo.numero=1022752-58.2020.8.26.0224" TargetMode="External"/><Relationship Id="rId377" Type="http://schemas.openxmlformats.org/officeDocument/2006/relationships/hyperlink" Target="https://esaj.tjsp.jus.br/cpopg/show.do?processo.codigo=68000Q6RO0000&amp;processo.foro=224&amp;processo.numero=1000820-82.2018.8.26.0224" TargetMode="External"/><Relationship Id="rId5" Type="http://schemas.openxmlformats.org/officeDocument/2006/relationships/hyperlink" Target="https://esaj.tjsp.jus.br/cpopg/show.do?processo.codigo=68000JJV60000&amp;processo.foro=224&amp;uuidCaptcha=sajcaptcha_5f532cfd0bab42d49f6f7461c43cab64" TargetMode="External"/><Relationship Id="rId181" Type="http://schemas.openxmlformats.org/officeDocument/2006/relationships/hyperlink" Target="https://esaj.tjsp.jus.br/cpopg/show.do?processo.codigo=1H000DX5I0000&amp;processo.foro=53&amp;processo.numero=1051725-22.2018.8.26.0053" TargetMode="External"/><Relationship Id="rId237" Type="http://schemas.openxmlformats.org/officeDocument/2006/relationships/hyperlink" Target="https://esaj.tjsp.jus.br/cpopg/show.do?localPesquisa.cdLocal=2&amp;processo.codigo=02001CIST0000&amp;processo.foro=2" TargetMode="External"/><Relationship Id="rId279" Type="http://schemas.openxmlformats.org/officeDocument/2006/relationships/hyperlink" Target="https://pje1g.trf3.jus.br/pje/ConsultaPublica/listView.seam" TargetMode="External"/><Relationship Id="rId43" Type="http://schemas.openxmlformats.org/officeDocument/2006/relationships/hyperlink" Target="https://esaj.tjsp.jus.br/cpopg/show.do?processo.codigo=020019RYZ0000&amp;processo.foro=2&amp;uuidCaptcha=sajcaptcha_8117d9e18b6c42e9b672a337b92c769e" TargetMode="External"/><Relationship Id="rId139" Type="http://schemas.openxmlformats.org/officeDocument/2006/relationships/hyperlink" Target="https://esaj.tjsp.jus.br/cpopg/show.do?processo.codigo=020019RP50000&amp;processo.foro=2&amp;processo.numero=1015076-56.2014.8.26.0002&amp;uuidCaptcha=sajcaptcha_d825a0fbf32540f1a319b20dbe8ccdad" TargetMode="External"/><Relationship Id="rId290" Type="http://schemas.openxmlformats.org/officeDocument/2006/relationships/hyperlink" Target="https://pje1g.trf3.jus.br/pje/ConsultaPublica/listView.seam" TargetMode="External"/><Relationship Id="rId304" Type="http://schemas.openxmlformats.org/officeDocument/2006/relationships/hyperlink" Target="https://esaj.tjsp.jus.br/cpopg/show.do?processo.codigo=GE0001EMU0000&amp;processo.foro=590&amp;processo.numero=1000407-43.2015.8.26.0590" TargetMode="External"/><Relationship Id="rId346" Type="http://schemas.openxmlformats.org/officeDocument/2006/relationships/hyperlink" Target="https://esaj.tjsp.jus.br/cpopg/show.do?processo.codigo=6800160090000&amp;processo.foro=224&amp;processo.numero=1009053-63.2021.8.26.0224" TargetMode="External"/><Relationship Id="rId388" Type="http://schemas.openxmlformats.org/officeDocument/2006/relationships/hyperlink" Target="https://esaj.tjsp.jus.br/cpopg/show.do?processo.codigo=FP0003J3W0000&amp;processo.foro=565&amp;processo.numero=1004406-40.2019.8.26.0565&amp;gateway=true" TargetMode="External"/><Relationship Id="rId85" Type="http://schemas.openxmlformats.org/officeDocument/2006/relationships/hyperlink" Target="https://esaj.tjsp.jus.br/cpopg/show.do?processo.codigo=68000LK9O0000&amp;processo.foro=224" TargetMode="External"/><Relationship Id="rId150" Type="http://schemas.openxmlformats.org/officeDocument/2006/relationships/hyperlink" Target="https://esaj.tjsp.jus.br/cpopg/show.do?processo.codigo=02001BUSH0000&amp;processo.foro=2&amp;processo.numero=1021706-94.2015.8.26.0002" TargetMode="External"/><Relationship Id="rId192" Type="http://schemas.openxmlformats.org/officeDocument/2006/relationships/hyperlink" Target="https://esaj.tjsp.jus.br/cpopg/show.do?processo.codigo=1H000F8YA0000&amp;processo.foro=53&amp;processo.numero=1027082-63.2019.8.26.0053" TargetMode="External"/><Relationship Id="rId206" Type="http://schemas.openxmlformats.org/officeDocument/2006/relationships/hyperlink" Target="https://esaj.tjsp.jus.br/cpopg/show.do?processo.codigo=680010H7U0000&amp;processo.foro=224&amp;processo.numero=1041517-14.2019.8.26.0224" TargetMode="External"/><Relationship Id="rId248" Type="http://schemas.openxmlformats.org/officeDocument/2006/relationships/hyperlink" Target="https://esaj.tjsp.jus.br/cpopg/show.do?processo.codigo=GQ000IRTO0000&amp;processo.foro=602&amp;processo.numero=1040867-94.2019.8.26.0602" TargetMode="External"/><Relationship Id="rId12" Type="http://schemas.openxmlformats.org/officeDocument/2006/relationships/hyperlink" Target="https://esaj.tjsp.jus.br/cpopg/show.do?processo.codigo=68000N6K90000&amp;processo.foro=224&amp;uuidCaptcha=sajcaptcha_860e20e99a734d56842f2a89a231ef65" TargetMode="External"/><Relationship Id="rId108" Type="http://schemas.openxmlformats.org/officeDocument/2006/relationships/hyperlink" Target="https://esaj.tjsp.jus.br/cpopg/show.do?localPesquisa.cdLocal=8&amp;processo.codigo=08001546A0000&amp;processo.foro=8" TargetMode="External"/><Relationship Id="rId315" Type="http://schemas.openxmlformats.org/officeDocument/2006/relationships/hyperlink" Target="https://esaj.tjsp.jus.br/cpopg/show.do?processo.codigo=68000S8OC0000&amp;processo.foro=224&amp;processo.numero=1020370-63.2018.8.26.0224" TargetMode="External"/><Relationship Id="rId357" Type="http://schemas.openxmlformats.org/officeDocument/2006/relationships/hyperlink" Target="https://esaj.tjsp.jus.br/cpopg/show.do?processo.codigo=FP000KDAP0000&amp;processo.foro=565&amp;processo.numero=1003304-46.2020.8.26.0565" TargetMode="External"/><Relationship Id="rId54" Type="http://schemas.openxmlformats.org/officeDocument/2006/relationships/hyperlink" Target="https://esaj.tjsp.jus.br/cpopg/show.do?processo.codigo=68Z2Q0JU00000&amp;processo.foro=224" TargetMode="External"/><Relationship Id="rId96" Type="http://schemas.openxmlformats.org/officeDocument/2006/relationships/hyperlink" Target="https://esaj.tjsp.jus.br/cpopg/show.do?processo.codigo=060015YN70000&amp;processo.foro=6&amp;processo.numero=0007442-72.2018.8.26.0006" TargetMode="External"/><Relationship Id="rId161" Type="http://schemas.openxmlformats.org/officeDocument/2006/relationships/hyperlink" Target="https://esaj.tjsp.jus.br/cpopg/show.do?processo.codigo=68Z2N07RV0000&amp;processo.foro=224&amp;processo.numero=0010075-87.1995.8.26.0224" TargetMode="External"/><Relationship Id="rId217" Type="http://schemas.openxmlformats.org/officeDocument/2006/relationships/hyperlink" Target="https://esaj.tjsp.jus.br/cpopg/show.do?processo.codigo=68000JZLF0000&amp;processo.foro=224&amp;processo.numero=1029425-09.2016.8.26.0224" TargetMode="External"/><Relationship Id="rId259" Type="http://schemas.openxmlformats.org/officeDocument/2006/relationships/hyperlink" Target="https://pje1g.trf3.jus.br/pje/login.seam" TargetMode="External"/><Relationship Id="rId23" Type="http://schemas.openxmlformats.org/officeDocument/2006/relationships/hyperlink" Target="https://esaj.tjsp.jus.br/cpopg/show.do?processo.codigo=1W0015XKN0000&amp;processo.foro=68" TargetMode="External"/><Relationship Id="rId119" Type="http://schemas.openxmlformats.org/officeDocument/2006/relationships/hyperlink" Target="https://pje1g.trf3.jus.br/pje/ConsultaPublica/listView.seam" TargetMode="External"/><Relationship Id="rId270" Type="http://schemas.openxmlformats.org/officeDocument/2006/relationships/hyperlink" Target="https://esaj.tjsp.jus.br/cpopg/show.do?localPesquisa.cdLocal=19&amp;processo.codigo=0J0001DJJ0001&amp;processo.foro=19" TargetMode="External"/><Relationship Id="rId326" Type="http://schemas.openxmlformats.org/officeDocument/2006/relationships/hyperlink" Target="https://esaj.tjsp.jus.br/cpopg/show.do?processo.codigo=680015CE10000&amp;processo.foro=224&amp;processo.numero=1042747-57.2020.8.26.0224" TargetMode="External"/><Relationship Id="rId65" Type="http://schemas.openxmlformats.org/officeDocument/2006/relationships/hyperlink" Target="https://pje1g.trf3.jus.br/pje/ConsultaPublica/listView.seam" TargetMode="External"/><Relationship Id="rId130" Type="http://schemas.openxmlformats.org/officeDocument/2006/relationships/hyperlink" Target="https://esaj.tjsp.jus.br/cpopg/show.do?processo.codigo=0K00009030000&amp;processo.foro=20&amp;processo.numero=0001462-54.2008.8.26.0020" TargetMode="External"/><Relationship Id="rId368" Type="http://schemas.openxmlformats.org/officeDocument/2006/relationships/hyperlink" Target="https://pje1g.trf3.jus.br/pje/ConsultaPublica/listView.seam" TargetMode="External"/><Relationship Id="rId172" Type="http://schemas.openxmlformats.org/officeDocument/2006/relationships/hyperlink" Target="https://esaj.tjsp.jus.br/cpopg/show.do?processo.codigo=02001A4840000&amp;processo.foro=2&amp;processo.numero=1026261-91.2014.8.26.0002&amp;uuidCaptcha=sajcaptcha_a34765e889eb472b9bc64671aac0db22" TargetMode="External"/><Relationship Id="rId228" Type="http://schemas.openxmlformats.org/officeDocument/2006/relationships/hyperlink" Target="https://esaj.tjsp.jus.br/cpopg/show.do?processo.codigo=2S000XIK50000&amp;processo.foro=5&amp;processo.numero=1105755-60.2018.8.26.0100" TargetMode="External"/><Relationship Id="rId281" Type="http://schemas.openxmlformats.org/officeDocument/2006/relationships/hyperlink" Target="https://esaj.tjsp.jus.br/cpopg/show.do?processo.codigo=FM000ENNH0000&amp;processo.foro=562&amp;processo.numero=1018304-32.2019.8.26.0562" TargetMode="External"/><Relationship Id="rId337" Type="http://schemas.openxmlformats.org/officeDocument/2006/relationships/hyperlink" Target="https://esaj.tjsp.jus.br/cpopg/show.do?processo.codigo=680013BE60000&amp;processo.foro=224&amp;processo.numero=1018117-34.2020.8.26.0224" TargetMode="External"/><Relationship Id="rId34" Type="http://schemas.openxmlformats.org/officeDocument/2006/relationships/hyperlink" Target="https://esaj.tjsp.jus.br/cpopg/show.do?localPesquisa.cdLocal=100&amp;processo.codigo=2S000VDCN0000&amp;processo.foro=100" TargetMode="External"/><Relationship Id="rId76" Type="http://schemas.openxmlformats.org/officeDocument/2006/relationships/hyperlink" Target="https://esaj.tjsp.jus.br/cpopg/show.do?processo.codigo=FMZ2R0KXZ0000&amp;processo.foro=562" TargetMode="External"/><Relationship Id="rId141" Type="http://schemas.openxmlformats.org/officeDocument/2006/relationships/hyperlink" Target="https://esaj.tjsp.jus.br/cpopg/show.do?processo.codigo=02001EQCK0000&amp;processo.foro=2&amp;processo.numero=1049240-76.2016.8.26.0002&amp;uuidCaptcha=sajcaptcha_beaf4a74c13a4c03bb421a476c992851" TargetMode="External"/><Relationship Id="rId379" Type="http://schemas.openxmlformats.org/officeDocument/2006/relationships/hyperlink" Target="https://esaj.tjsp.jus.br/cpopg/show.do?processo.codigo=FP00243650000&amp;processo.foro=565&amp;processo.numero=1003840-23.2021.8.26.0565" TargetMode="External"/><Relationship Id="rId7" Type="http://schemas.openxmlformats.org/officeDocument/2006/relationships/hyperlink" Target="https://esaj.tjsp.jus.br/cpopg/show.do?localPesquisa.cdLocal=68&amp;processo.codigo=1W0010MMV0001&amp;processo.foro=68" TargetMode="External"/><Relationship Id="rId183" Type="http://schemas.openxmlformats.org/officeDocument/2006/relationships/hyperlink" Target="https://esaj.tjsp.jus.br/cpopg/show.do?processo.codigo=1H000CWCO0000&amp;processo.foro=53&amp;processo.numero=1022379-26.2018.8.26.0053" TargetMode="External"/><Relationship Id="rId239" Type="http://schemas.openxmlformats.org/officeDocument/2006/relationships/hyperlink" Target="https://pje1g.trf3.jus.br/pje/login.seam" TargetMode="External"/><Relationship Id="rId390" Type="http://schemas.openxmlformats.org/officeDocument/2006/relationships/hyperlink" Target="https://esaj.tjsp.jus.br/cpopg/show.do?processo.codigo=020025NM80000&amp;processo.foro=2&amp;processo.numero=0005765-14.2021.8.26.0002" TargetMode="External"/><Relationship Id="rId250" Type="http://schemas.openxmlformats.org/officeDocument/2006/relationships/hyperlink" Target="https://pje1g.trf3.jus.br/pje/login.seam" TargetMode="External"/><Relationship Id="rId292" Type="http://schemas.openxmlformats.org/officeDocument/2006/relationships/hyperlink" Target="https://esaj.tjsp.jus.br/cpopg/show.do?processo.codigo=680013OJC0000&amp;processo.foro=224&amp;processo.numero=1022935-29.2020.8.26.0224" TargetMode="External"/><Relationship Id="rId306" Type="http://schemas.openxmlformats.org/officeDocument/2006/relationships/hyperlink" Target="https://pje1g.trf3.jus.br/pje/Processo/ConsultaProcesso/listView.seam" TargetMode="External"/><Relationship Id="rId45" Type="http://schemas.openxmlformats.org/officeDocument/2006/relationships/hyperlink" Target="https://esaj.tjsp.jus.br/cpopg/show.do?processo.codigo=02001FEGQ0000&amp;processo.foro=2" TargetMode="External"/><Relationship Id="rId87" Type="http://schemas.openxmlformats.org/officeDocument/2006/relationships/hyperlink" Target="https://esaj.tjsp.jus.br/cpopg/show.do?processo.codigo=1H000CAQH0000&amp;processo.foro=53" TargetMode="External"/><Relationship Id="rId110" Type="http://schemas.openxmlformats.org/officeDocument/2006/relationships/hyperlink" Target="https://esaj.tjsp.jus.br/cpopg/show.do?processo.codigo=080013I4V0000&amp;processo.foro=8" TargetMode="External"/><Relationship Id="rId348" Type="http://schemas.openxmlformats.org/officeDocument/2006/relationships/hyperlink" Target="https://esaj.tjsp.jus.br/cpopg/show.do?processo.codigo=68Z0515T70000&amp;processo.foro=224&amp;processo.numero=0054187-92.2005.8.26.0224" TargetMode="External"/><Relationship Id="rId152" Type="http://schemas.openxmlformats.org/officeDocument/2006/relationships/hyperlink" Target="https://esaj.tjsp.jus.br/cpopg/show.do?processo.codigo=02001C7UX0000&amp;processo.foro=2&amp;processo.numero=1033787-75.2015.8.26.0002" TargetMode="External"/><Relationship Id="rId194" Type="http://schemas.openxmlformats.org/officeDocument/2006/relationships/hyperlink" Target="https://esaj.tjsp.jus.br/cpopg/show.do?processo.codigo=8B00024XR0000&amp;processo.foro=299&amp;processo.numero=0003352-15.2018.8.26.0299" TargetMode="External"/><Relationship Id="rId208" Type="http://schemas.openxmlformats.org/officeDocument/2006/relationships/hyperlink" Target="https://esaj.tjsp.jus.br/cpopg/show.do?localPesquisa.cdLocal=562&amp;processo.codigo=FM00004R60001&amp;processo.foro=562" TargetMode="External"/><Relationship Id="rId261" Type="http://schemas.openxmlformats.org/officeDocument/2006/relationships/hyperlink" Target="https://esaj.tjsp.jus.br/cpopg/show.do?processo.codigo=01ZX6Z7HQ0000&amp;processo.foro=1&amp;processo.numero=0104174-19.2007.8.26.0001" TargetMode="External"/><Relationship Id="rId14" Type="http://schemas.openxmlformats.org/officeDocument/2006/relationships/hyperlink" Target="https://pje1g.trf3.jus.br/pje/ConsultaPublica/listView.seam" TargetMode="External"/><Relationship Id="rId56" Type="http://schemas.openxmlformats.org/officeDocument/2006/relationships/hyperlink" Target="https://esaj.tjsp.jus.br/cpopg/show.do?processo.codigo=080013DZI0000&amp;processo.foro=8&amp;uuidCaptcha=sajcaptcha_263e61d1315c46eb991efcdf03ec5941" TargetMode="External"/><Relationship Id="rId317" Type="http://schemas.openxmlformats.org/officeDocument/2006/relationships/hyperlink" Target="http://www.jfsp.jus.br/foruns-federais/" TargetMode="External"/><Relationship Id="rId359" Type="http://schemas.openxmlformats.org/officeDocument/2006/relationships/hyperlink" Target="https://esaj.tjsp.jus.br/cpopg/show.do?processo.codigo=680016UU30000&amp;processo.foro=224&amp;processo.numero=0012484-25.2021.8.26.0224" TargetMode="External"/><Relationship Id="rId98" Type="http://schemas.openxmlformats.org/officeDocument/2006/relationships/hyperlink" Target="https://esaj.tjsp.jus.br/cpopg/show.do?processo.codigo=2S000U0H30000&amp;processo.foro=100" TargetMode="External"/><Relationship Id="rId121" Type="http://schemas.openxmlformats.org/officeDocument/2006/relationships/hyperlink" Target="https://esaj.tjsp.jus.br/cpopg/show.do?processo.codigo=68000N1PE0000&amp;processo.foro=224&amp;processo.numero=1014516-25.2017.8.26.0224" TargetMode="External"/><Relationship Id="rId163" Type="http://schemas.openxmlformats.org/officeDocument/2006/relationships/hyperlink" Target="https://esaj.tjsp.jus.br/cpopg/show.do?processo.codigo=2S000POZE0000&amp;processo.foro=100&amp;processo.numero=1048205-44.2017.8.26.0100" TargetMode="External"/><Relationship Id="rId219" Type="http://schemas.openxmlformats.org/officeDocument/2006/relationships/hyperlink" Target="https://esaj.tjsp.jus.br/cpopg/show.do?processo.codigo=1H000HBLE0000&amp;processo.foro=53&amp;processo.numero=1018454-51.2020.8.26.0053" TargetMode="External"/><Relationship Id="rId370" Type="http://schemas.openxmlformats.org/officeDocument/2006/relationships/hyperlink" Target="https://pje1g.trf3.jus.br/pje/ConsultaPublica/listView.seam" TargetMode="External"/><Relationship Id="rId230" Type="http://schemas.openxmlformats.org/officeDocument/2006/relationships/hyperlink" Target="https://esaj.tjsp.jus.br/cpopg/show.do?processo.codigo=02001XOJ30000&amp;processo.foro=2&amp;processo.numero=0031692-50.2019.8.26.0002" TargetMode="External"/><Relationship Id="rId25" Type="http://schemas.openxmlformats.org/officeDocument/2006/relationships/hyperlink" Target="https://esaj.tjsp.jus.br/cpopg/show.do?processo.codigo=2S000T74T0000&amp;processo.foro=100" TargetMode="External"/><Relationship Id="rId67" Type="http://schemas.openxmlformats.org/officeDocument/2006/relationships/hyperlink" Target="http://www.jfsp.jus.br/foruns-federais/" TargetMode="External"/><Relationship Id="rId272" Type="http://schemas.openxmlformats.org/officeDocument/2006/relationships/hyperlink" Target="https://esaj.tjsp.jus.br/cpopg/show.do?processo.codigo=9Y0001P9T0000&amp;processo.foro=358&amp;processo.numero=0000121-60.2019.8.26.0358" TargetMode="External"/><Relationship Id="rId328" Type="http://schemas.openxmlformats.org/officeDocument/2006/relationships/hyperlink" Target="https://esaj.tjsp.jus.br/cpopg/show.do?processo.codigo=680015CUG0000&amp;processo.foro=224&amp;processo.numero=1043026-43.2020.8.26.0224" TargetMode="External"/><Relationship Id="rId132" Type="http://schemas.openxmlformats.org/officeDocument/2006/relationships/hyperlink" Target="https://esaj.tjsp.jus.br/cpopg/show.do?processo.codigo=040013W3W0000&amp;processo.foro=4&amp;processo.numero=1002615-75.2016.8.26.0004" TargetMode="External"/><Relationship Id="rId174" Type="http://schemas.openxmlformats.org/officeDocument/2006/relationships/hyperlink" Target="https://esaj.tjsp.jus.br/cpopg/show.do?localPesquisa.cdLocal=224&amp;processo.codigo=68000VWA90000&amp;processo.foro=224" TargetMode="External"/><Relationship Id="rId381" Type="http://schemas.openxmlformats.org/officeDocument/2006/relationships/hyperlink" Target="https://esaj.tjsp.jus.br/cpopg/show.do?processo.codigo=02001SAV20000&amp;processo.foro=2&amp;processo.numero=1014408-12.2019.8.26.0002" TargetMode="External"/><Relationship Id="rId241" Type="http://schemas.openxmlformats.org/officeDocument/2006/relationships/hyperlink" Target="https://pje1g.trf3.jus.br/pje/login.seam" TargetMode="External"/><Relationship Id="rId36" Type="http://schemas.openxmlformats.org/officeDocument/2006/relationships/hyperlink" Target="https://pje1g.trf3.jus.br/pje/ConsultaPublica/listView.seam" TargetMode="External"/><Relationship Id="rId283" Type="http://schemas.openxmlformats.org/officeDocument/2006/relationships/hyperlink" Target="https://esaj.tjsp.jus.br/cpopg/show.do?processo.codigo=68Z000HR90000&amp;processo.foro=224&amp;processo.numero=0023013-41.2000.8.26.0224" TargetMode="External"/><Relationship Id="rId339" Type="http://schemas.openxmlformats.org/officeDocument/2006/relationships/hyperlink" Target="https://pje1g.trf3.jus.br/pje/Processo/ConsultaProcesso/Detalhe/listAutosDigitais.seam?idProcesso=1168366&amp;ca=a1385eabf9afeab30ffd9b278bf31dd8ce391732480c57a452512aff2257e889dc1cf183a0da2a9f45f5c4acdd0b0e19d89ffd2e52d113a9" TargetMode="External"/><Relationship Id="rId78" Type="http://schemas.openxmlformats.org/officeDocument/2006/relationships/hyperlink" Target="https://esaj.tjsp.jus.br/cpopg/show.do?processo.codigo=FP00000IG0000&amp;processo.foro=565" TargetMode="External"/><Relationship Id="rId101" Type="http://schemas.openxmlformats.org/officeDocument/2006/relationships/hyperlink" Target="https://esaj.tjsp.jus.br/cpopg/show.do?localPesquisa.cdLocal=100&amp;processo.codigo=2SZX3ZF270001&amp;processo.foro=100" TargetMode="External"/><Relationship Id="rId143" Type="http://schemas.openxmlformats.org/officeDocument/2006/relationships/hyperlink" Target="https://esaj.tjsp.jus.br/cpopg/show.do?processo.codigo=02001JX370000&amp;processo.foro=2&amp;processo.numero=1020077-80.2018.8.26.0002&amp;uuidCaptcha=sajcaptcha_acd0fc6b4c4b49638516e3b43dbb5c65" TargetMode="External"/><Relationship Id="rId185" Type="http://schemas.openxmlformats.org/officeDocument/2006/relationships/hyperlink" Target="https://esaj.tjsp.jus.br/cpopg/show.do?processo.codigo=060016AGD0000&amp;processo.foro=6&amp;processo.numero=1012101-10.2018.8.26.0006" TargetMode="External"/><Relationship Id="rId350" Type="http://schemas.openxmlformats.org/officeDocument/2006/relationships/hyperlink" Target="https://esaj.tjsp.jus.br/cpopg/show.do?processo.codigo=GE000A7VX0000&amp;processo.foro=590&amp;processo.numero=1000484-42.2021.8.26.0590" TargetMode="External"/><Relationship Id="rId9" Type="http://schemas.openxmlformats.org/officeDocument/2006/relationships/hyperlink" Target="https://esaj.tjsp.jus.br/cpopg/show.do?processo.codigo=0B0012SDH0000&amp;processo.foro=11&amp;uuidCaptcha=sajcaptcha_ab629ab35634419f90e87cd58bc64035" TargetMode="External"/><Relationship Id="rId210" Type="http://schemas.openxmlformats.org/officeDocument/2006/relationships/hyperlink" Target="https://esaj.tjsp.jus.br/cpopg/show.do?processo.codigo=680010K2P0000&amp;processo.foro=224&amp;processo.numero=1042547-84.2019.8.26.0224" TargetMode="External"/><Relationship Id="rId392" Type="http://schemas.openxmlformats.org/officeDocument/2006/relationships/printerSettings" Target="../printerSettings/printerSettings1.bin"/><Relationship Id="rId252" Type="http://schemas.openxmlformats.org/officeDocument/2006/relationships/hyperlink" Target="https://esaj.tjsp.jus.br/cpopg/show.do?conversationId=&amp;dadosConsulta.localPesquisa.cdLocal=2&amp;cbPesquisa=NUMPROC&amp;dadosConsulta.tipoNuProcesso=UNIFICADO&amp;numeroDigitoAnoUnificado=0006678-30.2020&amp;foroNumeroUnificado=0002&amp;dadosConsulta.valorConsultaNuUnificado=00066783020208260002" TargetMode="External"/><Relationship Id="rId294" Type="http://schemas.openxmlformats.org/officeDocument/2006/relationships/hyperlink" Target="https://esaj.tjsp.jus.br/cpopg/show.do?processo.codigo=68000ODK90000&amp;processo.foro=224&amp;processo.numero=1029121-73.2017.8.26.0224" TargetMode="External"/><Relationship Id="rId308" Type="http://schemas.openxmlformats.org/officeDocument/2006/relationships/hyperlink" Target="https://esaj.tjsp.jus.br/cpopg/show.do?processo.codigo=680014ZZO0000&amp;processo.foro=224&amp;processo.numero=0026300-11.2020.8.26.0224" TargetMode="External"/><Relationship Id="rId47" Type="http://schemas.openxmlformats.org/officeDocument/2006/relationships/hyperlink" Target="https://esaj.tjsp.jus.br/cpopg/show.do?processo.codigo=080014HMU0000&amp;processo.foro=8" TargetMode="External"/><Relationship Id="rId89" Type="http://schemas.openxmlformats.org/officeDocument/2006/relationships/hyperlink" Target="https://pje1g.trf3.jus.br/pje/login.seam" TargetMode="External"/><Relationship Id="rId112" Type="http://schemas.openxmlformats.org/officeDocument/2006/relationships/hyperlink" Target="https://esaj.tjsp.jus.br/cpopg/show.do?processo.codigo=080015MAB0000&amp;processo.foro=8" TargetMode="External"/><Relationship Id="rId154" Type="http://schemas.openxmlformats.org/officeDocument/2006/relationships/hyperlink" Target="https://esaj.tjsp.jus.br/cpopg/show.do?processo.foro=100&amp;processo.codigo=2S000ISIE0000" TargetMode="External"/><Relationship Id="rId361" Type="http://schemas.openxmlformats.org/officeDocument/2006/relationships/hyperlink" Target="https://esaj.tjsp.jus.br/cpopg/show.do?processo.codigo=68000K69Z0000&amp;processo.foro=224&amp;processo.numero=1032277-06.2016.8.26.0224" TargetMode="External"/><Relationship Id="rId196" Type="http://schemas.openxmlformats.org/officeDocument/2006/relationships/hyperlink" Target="https://esaj.tjsp.jus.br/cpopg/show.do?processo.codigo=050019J9A0000&amp;processo.foro=6&amp;processo.numero=1011783-30.2018.8.26.0005" TargetMode="External"/><Relationship Id="rId16" Type="http://schemas.openxmlformats.org/officeDocument/2006/relationships/hyperlink" Target="https://pje1g.trf3.jus.br/pje/login.seam" TargetMode="External"/><Relationship Id="rId221" Type="http://schemas.openxmlformats.org/officeDocument/2006/relationships/hyperlink" Target="https://esaj.tjsp.jus.br/cpopg/show.do?processo.codigo=EP0003MUS0000&amp;processo.foro=529&amp;processo.numero=1009632-71.2018.8.26.0529" TargetMode="External"/><Relationship Id="rId263" Type="http://schemas.openxmlformats.org/officeDocument/2006/relationships/hyperlink" Target="https://esaj.tjsp.jus.br/cpopg/show.do?processo.codigo=68000VKB60000&amp;processo.foro=224&amp;processo.numero=0050663-33.2018.8.26.0224" TargetMode="External"/><Relationship Id="rId319" Type="http://schemas.openxmlformats.org/officeDocument/2006/relationships/hyperlink" Target="http://www.jfsp.jus.br/foruns-federais/" TargetMode="External"/><Relationship Id="rId37" Type="http://schemas.openxmlformats.org/officeDocument/2006/relationships/hyperlink" Target="https://esaj.tjsp.jus.br/cpopg/show.do?processo.codigo=0600119V70000&amp;processo.foro=6&amp;uuidCaptcha=sajcaptcha_590ec58914f94e0b8219f13e606e065e" TargetMode="External"/><Relationship Id="rId58" Type="http://schemas.openxmlformats.org/officeDocument/2006/relationships/hyperlink" Target="https://esaj.tjsp.jus.br/cpopg/show.do?processo.codigo=2SZX7LC2S0000&amp;processo.foro=100" TargetMode="External"/><Relationship Id="rId79" Type="http://schemas.openxmlformats.org/officeDocument/2006/relationships/hyperlink" Target="https://esaj.tjsp.jus.br/cpopg/show.do?processo.codigo=2S000QPIQ0000&amp;processo.foro=100" TargetMode="External"/><Relationship Id="rId102" Type="http://schemas.openxmlformats.org/officeDocument/2006/relationships/hyperlink" Target="https://esaj.tjsp.jus.br/cpopg/show.do?processo.codigo=040014FLX0000&amp;processo.foro=4" TargetMode="External"/><Relationship Id="rId123" Type="http://schemas.openxmlformats.org/officeDocument/2006/relationships/hyperlink" Target="https://esaj.tjsp.jus.br/cpopg/show.do?processo.codigo=2S000ELKE0000&amp;processo.foro=100&amp;processo.numero=1105656-32.2014.8.26.0100" TargetMode="External"/><Relationship Id="rId144" Type="http://schemas.openxmlformats.org/officeDocument/2006/relationships/hyperlink" Target="https://esaj.tjsp.jus.br/cpopg/show.do?processo.codigo=2S0011NM20000&amp;processo.foro=8&amp;processo.numero=1041282-31.2019.8.26.0100" TargetMode="External"/><Relationship Id="rId330" Type="http://schemas.openxmlformats.org/officeDocument/2006/relationships/hyperlink" Target="https://pje1g.trf3.jus.br/pje/login.seam" TargetMode="External"/><Relationship Id="rId90" Type="http://schemas.openxmlformats.org/officeDocument/2006/relationships/hyperlink" Target="https://esaj.tjsp.jus.br/cpopg/show.do?processo.codigo=8B0000B020000&amp;processo.foro=299" TargetMode="External"/><Relationship Id="rId165" Type="http://schemas.openxmlformats.org/officeDocument/2006/relationships/hyperlink" Target="http://www.jfsp.jus.br/foruns-federais/" TargetMode="External"/><Relationship Id="rId186" Type="http://schemas.openxmlformats.org/officeDocument/2006/relationships/hyperlink" Target="https://esaj.tjsp.jus.br/cpopg/show.do?processo.codigo=1H000G6RN0000&amp;processo.foro=53&amp;processo.numero=1054862-75.2019.8.26.0053" TargetMode="External"/><Relationship Id="rId351" Type="http://schemas.openxmlformats.org/officeDocument/2006/relationships/hyperlink" Target="https://esaj.tjsp.jus.br/cpopg/show.do?processo.codigo=FP0003F380000&amp;processo.foro=565&amp;processo.numero=1003061-39.2019.8.26.0565" TargetMode="External"/><Relationship Id="rId372" Type="http://schemas.openxmlformats.org/officeDocument/2006/relationships/hyperlink" Target="https://pje1g.trf3.jus.br/pje/ConsultaPublica/listView.seam" TargetMode="External"/><Relationship Id="rId393" Type="http://schemas.openxmlformats.org/officeDocument/2006/relationships/customProperty" Target="../customProperty1.bin"/><Relationship Id="rId211" Type="http://schemas.openxmlformats.org/officeDocument/2006/relationships/hyperlink" Target="https://esaj.tjsp.jus.br/cpopg/show.do?processo.codigo=02001RZQ50000&amp;processo.foro=2&amp;processo.numero=0007115-08.2019.8.26.0002" TargetMode="External"/><Relationship Id="rId232" Type="http://schemas.openxmlformats.org/officeDocument/2006/relationships/hyperlink" Target="https://pje1g.trf3.jus.br/pje/login.seam" TargetMode="External"/><Relationship Id="rId253" Type="http://schemas.openxmlformats.org/officeDocument/2006/relationships/hyperlink" Target="https://esaj.tjsp.jus.br/cpopg/show.do?processo.codigo=68000YT6T0000&amp;processo.foro=224&amp;processo.numero=1024388-93.2019.8.26.0224" TargetMode="External"/><Relationship Id="rId274" Type="http://schemas.openxmlformats.org/officeDocument/2006/relationships/hyperlink" Target="https://pje1g.trf3.jus.br/pje/ConsultaPublica/listView.seam" TargetMode="External"/><Relationship Id="rId295" Type="http://schemas.openxmlformats.org/officeDocument/2006/relationships/hyperlink" Target="https://pje1g.trf3.jus.br/pje/ConsultaPublica/listView.seam" TargetMode="External"/><Relationship Id="rId309" Type="http://schemas.openxmlformats.org/officeDocument/2006/relationships/hyperlink" Target="https://esaj.tjsp.jus.br/cpopg/show.do?processo.codigo=68000Q77T0000&amp;processo.foro=224&amp;processo.numero=1001002-68.2018.8.26.0224" TargetMode="External"/><Relationship Id="rId27" Type="http://schemas.openxmlformats.org/officeDocument/2006/relationships/hyperlink" Target="https://esaj.tjsp.jus.br/cpopg/show.do?processo.codigo=020017F0H0000&amp;processo.foro=2&amp;uuidCaptcha=sajcaptcha_a2a6001cd6454872a819f78437df195c" TargetMode="External"/><Relationship Id="rId48" Type="http://schemas.openxmlformats.org/officeDocument/2006/relationships/hyperlink" Target="https://pje1g.trf3.jus.br/pje/login.seam" TargetMode="External"/><Relationship Id="rId69" Type="http://schemas.openxmlformats.org/officeDocument/2006/relationships/hyperlink" Target="https://esaj.tjsp.jus.br/cpopg/show.do?processo.codigo=1W00151HJ0000&amp;processo.foro=68" TargetMode="External"/><Relationship Id="rId113" Type="http://schemas.openxmlformats.org/officeDocument/2006/relationships/hyperlink" Target="https://esaj.tjsp.jus.br/cpopg/show.do?processo.codigo=FO000B75B0000&amp;processo.foro=564&amp;uuidCaptcha=sajcaptcha_54a8a1244c1448c78ce0440b363b2213" TargetMode="External"/><Relationship Id="rId134" Type="http://schemas.openxmlformats.org/officeDocument/2006/relationships/hyperlink" Target="https://esaj.tjsp.jus.br/cpopg/show.do?processo.codigo=02001KBWH0000&amp;processo.foro=2&amp;processo.numero=0018002-85.2018.8.26.0002" TargetMode="External"/><Relationship Id="rId320" Type="http://schemas.openxmlformats.org/officeDocument/2006/relationships/hyperlink" Target="http://www.jfsp.jus.br/foruns-federais/" TargetMode="External"/><Relationship Id="rId80" Type="http://schemas.openxmlformats.org/officeDocument/2006/relationships/hyperlink" Target="https://esaj.tjsp.jus.br/cpopg/show.do?processo.codigo=680008I8D0000&amp;processo.foro=224" TargetMode="External"/><Relationship Id="rId155" Type="http://schemas.openxmlformats.org/officeDocument/2006/relationships/hyperlink" Target="https://esaj.tjsp.jus.br/cpopg/show.do?conversationId=&amp;dadosConsulta.localPesquisa.cdLocal=100&amp;cbPesquisa=NUMPROC&amp;dadosConsulta.tipoNuProcesso=UNIFICADO&amp;numeroDigitoAnoUnificado=0042610-13.2019&amp;foroNumeroUnificado=0100&amp;dadosConsulta.valorConsultaNuUnificado=00426101320198260100&amp;dadosConsulta.valorConsulta=&amp;uuidCaptcha=sajcaptcha_166541e616a1454a9bc49fb1d2ea8808&amp;g-recaptcha-response=03AOLTBLSiEaeqYNyQBcQGTQBJ22yxk2EsuOXEwBWK6_554hCFsVHjjRyHxaiBR-M0I8ndJO0vRNoUtJvPhon0XlOL-wX-pZbdiPue2iX7Dli75CZ6uvKfTH7gH32BOHt4Nc_Cvc2hUt10m5ibOgU1DsXruQ8z7f123WlJUc9PgctRbOH6Puu8g7_IOCMUDfjABZgzAQXpiVeomQhK4DLc8Q7uHy4trdhXyvEZxp-iLZXP2wwpLp3mkHLUi7hUW9FRdcmAKcl3NS6tXWWeEdCM3uVrsQPmubfoWYa1BBk_HsuBU0afaUvzzwmRpyplcBUdHQtVVzgSbo9FE9YpibIO8Ion-9lwYCbN071GmsNlSzVqR_4iBOCMXF7vH9yv8Ap9hv_M66N2P5OdslVo7yFjC1RsteVDmsTOvo5wK0yJuLrK9eH-ed3NhEVg1iDCYKZDPyNLEMjNsNmVwKFK2hMdrWr5gNDWY1GrvGChRdpODjeR2lL0safzgFyktOoNRt2qo_vbPevx_kAfovxmPhJQd9VoCprYodL1UXuB5fFtUsmGTwwdqHew3PhWbc3y8RbtH8_nzNQMC_k-Io2KNEE5yDl0fXKAPbZ9sQ&amp;processo.codigo=2S0012MP70000" TargetMode="External"/><Relationship Id="rId176" Type="http://schemas.openxmlformats.org/officeDocument/2006/relationships/hyperlink" Target="https://esaj.tjsp.jus.br/cpopg/show.do?processo.codigo=68000IPA60000&amp;processo.foro=224&amp;processo.numero=1018649-47.2016.8.26.0224" TargetMode="External"/><Relationship Id="rId197" Type="http://schemas.openxmlformats.org/officeDocument/2006/relationships/hyperlink" Target="https://esaj.tjsp.jus.br/cpopg/show.do?processo.codigo=1H000E0CD0000&amp;processo.foro=53&amp;processo.numero=0034673-30.2018.8.26.0053" TargetMode="External"/><Relationship Id="rId341" Type="http://schemas.openxmlformats.org/officeDocument/2006/relationships/hyperlink" Target="https://esaj.tjsp.jus.br/cpopg/show.do?processo.codigo=680013XQ80000&amp;processo.foro=224&amp;processo.numero=1026401-31.2020.8.26.0224" TargetMode="External"/><Relationship Id="rId362" Type="http://schemas.openxmlformats.org/officeDocument/2006/relationships/hyperlink" Target="https://esaj.tjsp.jus.br/cpopg/show.do?processo.codigo=2S001BUCY0000&amp;processo.foro=100&amp;processo.numero=1103127-30.2020.8.26.0100" TargetMode="External"/><Relationship Id="rId383" Type="http://schemas.openxmlformats.org/officeDocument/2006/relationships/hyperlink" Target="https://esaj.tjsp.jus.br/cpopg/show.do?processo.codigo=6800171C20000&amp;processo.foro=224&amp;processo.numero=0014449-38.2021.8.26.0224" TargetMode="External"/><Relationship Id="rId201" Type="http://schemas.openxmlformats.org/officeDocument/2006/relationships/hyperlink" Target="https://esaj.tjsp.jus.br/cpopg/show.do?processo.codigo=02001E05T0000&amp;processo.foro=2&amp;processo.numero=0014215-19.2016.8.26.0002&amp;uuidCaptcha=sajcaptcha_1999c2536b5d41748a8755fbf977ea2d&amp;gateway=true" TargetMode="External"/><Relationship Id="rId222" Type="http://schemas.openxmlformats.org/officeDocument/2006/relationships/hyperlink" Target="https://esaj.tjsp.jus.br/cpopg/show.do?processo.codigo=68000YVM70000&amp;processo.foro=224&amp;processo.numero=1025004-68.2019.8.26.0224" TargetMode="External"/><Relationship Id="rId243" Type="http://schemas.openxmlformats.org/officeDocument/2006/relationships/hyperlink" Target="https://pje1g.trf3.jus.br/pje/login.seam" TargetMode="External"/><Relationship Id="rId264" Type="http://schemas.openxmlformats.org/officeDocument/2006/relationships/hyperlink" Target="https://esaj.tjsp.jus.br/cpopg/show.do?processo.codigo=1H000CGR30000&amp;processo.foro=53&amp;processo.numero=1010857-02.2018.8.26.0053" TargetMode="External"/><Relationship Id="rId285" Type="http://schemas.openxmlformats.org/officeDocument/2006/relationships/hyperlink" Target="https://esaj.tjsp.jus.br/cpopg/show.do?localPesquisa.cdLocal=6&amp;processo.codigo=060015ORQ0000&amp;processo.foro=6" TargetMode="External"/><Relationship Id="rId17" Type="http://schemas.openxmlformats.org/officeDocument/2006/relationships/hyperlink" Target="https://pje1g.trf3.jus.br/pje/login.seam" TargetMode="External"/><Relationship Id="rId38" Type="http://schemas.openxmlformats.org/officeDocument/2006/relationships/hyperlink" Target="https://esaj.tjsp.jus.br/cpopg/show.do?processo.codigo=0600157Q60000&amp;processo.foro=6&amp;uuidCaptcha=sajcaptcha_ae27ef94a82f40c8b4536ec728b9f647" TargetMode="External"/><Relationship Id="rId59" Type="http://schemas.openxmlformats.org/officeDocument/2006/relationships/hyperlink" Target="https://esaj.tjsp.jus.br/cpopg/show.do?processo.codigo=FOZ2F00HD0000&amp;processo.foro=564" TargetMode="External"/><Relationship Id="rId103" Type="http://schemas.openxmlformats.org/officeDocument/2006/relationships/hyperlink" Target="https://esaj.tjsp.jus.br/cpopg/show.do?processo.codigo=060014WK10000&amp;processo.foro=6" TargetMode="External"/><Relationship Id="rId124" Type="http://schemas.openxmlformats.org/officeDocument/2006/relationships/hyperlink" Target="https://esaj.tjsp.jus.br/cpopg/show.do?processo.codigo=02001KXN60000&amp;processo.foro=2&amp;processo.numero=1039498-56.2018.8.26.0002" TargetMode="External"/><Relationship Id="rId310" Type="http://schemas.openxmlformats.org/officeDocument/2006/relationships/hyperlink" Target="https://esaj.tjsp.jus.br/cpopg/show.do?processo.codigo=680015D7J0000&amp;processo.foro=224&amp;processo.numero=1043223-95.2020.8.26.0224" TargetMode="External"/><Relationship Id="rId70" Type="http://schemas.openxmlformats.org/officeDocument/2006/relationships/hyperlink" Target="https://esaj.tjsp.jus.br/cpopg/show.do?processo.codigo=0800158B90000&amp;processo.foro=8" TargetMode="External"/><Relationship Id="rId91" Type="http://schemas.openxmlformats.org/officeDocument/2006/relationships/hyperlink" Target="https://esaj.tjsp.jus.br/cpopg/show.do;jsessionid=AE603D953387B1D203EFA5AC83F21378.cpopg7?conversationId=&amp;dadosConsulta.localPesquisa.cdLocal=2&amp;cbPesquisa=NUMPROC&amp;dadosConsulta.tipoNuProcesso=UNIFICADO&amp;numeroDigitoAnoUnificado=0009479-50.2019&amp;foroNumeroUnificado=0002&amp;dadosConsulta.valorConsultaNuUnificado=00094795020198260002&amp;dadosConsulta.valorConsulta=&amp;uuidCaptcha=sajcaptcha_9d9ccdb2ee7c4b0089ed0cfb32a124bb&amp;g-recaptcha-response=03AOLTBLSrL2Ij8XjpEYsZ8SKnqBcA_3cPXhacdn7zGc760BAAz6ydFrYvMbXmQdIpFea8fuVRq4mgmaNDZNqDgtDVjDBvhbYxBqb3raxmRH1YaOSurMCjU96JJft5BS8T3DT-Zqw2rFbvS2PDhmfGvMVjdWFt5Q3gMqv8GTIEbDFJyXcXzfwn9W7A7i5qxR8N7L_fc5qldF5a5wRucwq1bZMo_XWNu3NLm_r9DJUo63yAWV7EUATmW0ypuTdD0x-sqPR6fU13AO8SPSI7GslHr46QRaP29mLT90qbaZz8G1YFZ4kdwBaes8dRPBAK4mK8mSpbcLWzXkJs&amp;processo.codigo=02001SJLY0000" TargetMode="External"/><Relationship Id="rId145" Type="http://schemas.openxmlformats.org/officeDocument/2006/relationships/hyperlink" Target="https://esaj.tjsp.jus.br/cpopg/show.do?processo.codigo=02001F2KI0000&amp;processo.foro=2&amp;processo.numero=1058713-86.2016.8.26.0002" TargetMode="External"/><Relationship Id="rId166" Type="http://schemas.openxmlformats.org/officeDocument/2006/relationships/hyperlink" Target="http://www.jfsp.jus.br/foruns-federais/" TargetMode="External"/><Relationship Id="rId187" Type="http://schemas.openxmlformats.org/officeDocument/2006/relationships/hyperlink" Target="https://esaj.tjsp.jus.br/cpopg/show.do?processo.codigo=68000ZPPA0000&amp;processo.foro=224&amp;processo.numero=0029714-51.2019.8.26.0224" TargetMode="External"/><Relationship Id="rId331" Type="http://schemas.openxmlformats.org/officeDocument/2006/relationships/hyperlink" Target="https://esaj.tjsp.jus.br/cpopg/show.do?processo.codigo=1H0007B070000&amp;processo.foro=53&amp;processo.numero=1047779-81.2014.8.26.0053" TargetMode="External"/><Relationship Id="rId352" Type="http://schemas.openxmlformats.org/officeDocument/2006/relationships/hyperlink" Target="https://esaj.tjsp.jus.br/cpopg/show.do?processo.codigo=680015TSK0000&amp;processo.foro=224&amp;processo.numero=1005666-40.2021.8.26.0224" TargetMode="External"/><Relationship Id="rId373" Type="http://schemas.openxmlformats.org/officeDocument/2006/relationships/hyperlink" Target="https://pje1g.trf3.jus.br/pje/ConsultaPublica/listView.seam" TargetMode="External"/><Relationship Id="rId394" Type="http://schemas.openxmlformats.org/officeDocument/2006/relationships/drawing" Target="../drawings/drawing1.xml"/><Relationship Id="rId1" Type="http://schemas.openxmlformats.org/officeDocument/2006/relationships/hyperlink" Target="https://esaj.tjsp.jus.br/cpopg/show.do?processo.codigo=63ZX4J92T0000&amp;processo.foro=219" TargetMode="External"/><Relationship Id="rId212" Type="http://schemas.openxmlformats.org/officeDocument/2006/relationships/hyperlink" Target="https://esaj.tjsp.jus.br/cpopg/show.do?processo.codigo=2S000UCNE0000&amp;processo.foro=100&amp;processo.numero=1031900-48.2018.8.26.0100" TargetMode="External"/><Relationship Id="rId233" Type="http://schemas.openxmlformats.org/officeDocument/2006/relationships/hyperlink" Target="https://esaj.tjsp.jus.br/cpopg/show.do?processo.codigo=2S000OA310000&amp;processo.foro=100&amp;uuidCaptcha=sajcaptcha_5f532cfd0bab42d49f6f7461c43cab64" TargetMode="External"/><Relationship Id="rId254" Type="http://schemas.openxmlformats.org/officeDocument/2006/relationships/hyperlink" Target="https://esaj.tjsp.jus.br/cpopg/show.do?processo.codigo=68000UZWS0000&amp;processo.foro=224&amp;processo.numero=0044309-89.2018.8.26.0224" TargetMode="External"/><Relationship Id="rId28" Type="http://schemas.openxmlformats.org/officeDocument/2006/relationships/hyperlink" Target="https://esaj.tjsp.jus.br/cpopg/show.do?processo.codigo=2S000BDVY0000&amp;processo.foro=100&amp;uuidCaptcha=sajcaptcha_85a249b748c64f2e83d53fa5332af61b" TargetMode="External"/><Relationship Id="rId49" Type="http://schemas.openxmlformats.org/officeDocument/2006/relationships/hyperlink" Target="https://esaj.tjsp.jus.br/cpopg/show.do?processo.codigo=080013CCY0000&amp;processo.foro=8&amp;uuidCaptcha=sajcaptcha_e418918e6cdd418296411ea6fe4604cc" TargetMode="External"/><Relationship Id="rId114" Type="http://schemas.openxmlformats.org/officeDocument/2006/relationships/hyperlink" Target="https://esaj.tjsp.jus.br/cpopg/show.do?processo.codigo=0800165JQ0000&amp;processo.foro=8&amp;uuidCaptcha=sajcaptcha_f1d17daff02c424185d8b9189454d511" TargetMode="External"/><Relationship Id="rId275" Type="http://schemas.openxmlformats.org/officeDocument/2006/relationships/hyperlink" Target="https://esaj.tjsp.jus.br/cpopg/show.do?processo.codigo=D300016430000&amp;processo.foro=82&amp;processo.numero=1002261-02.2019.8.26.0471" TargetMode="External"/><Relationship Id="rId296" Type="http://schemas.openxmlformats.org/officeDocument/2006/relationships/hyperlink" Target="https://esaj.tjsp.jus.br/cpopg/show.do?processo.codigo=1H000HUIY0000&amp;processo.foro=53&amp;processo.numero=1034282-87.2020.8.26.0053" TargetMode="External"/><Relationship Id="rId300" Type="http://schemas.openxmlformats.org/officeDocument/2006/relationships/hyperlink" Target="https://esaj.tjsp.jus.br/cpopg/show.do?processo.codigo=1H000IBTD0000&amp;processo.foro=53&amp;processo.numero=1047397-78.2020.8.26.0053" TargetMode="External"/><Relationship Id="rId60" Type="http://schemas.openxmlformats.org/officeDocument/2006/relationships/hyperlink" Target="https://esaj.tjsp.jus.br/cpopg/show.do?processo.codigo=GE00076QT0000&amp;processo.foro=590" TargetMode="External"/><Relationship Id="rId81" Type="http://schemas.openxmlformats.org/officeDocument/2006/relationships/hyperlink" Target="https://esaj.tjsp.jus.br/cpopg/show.do?processo.codigo=1H000DOGG0000&amp;processo.foro=53" TargetMode="External"/><Relationship Id="rId135" Type="http://schemas.openxmlformats.org/officeDocument/2006/relationships/hyperlink" Target="https://esaj.tjsp.jus.br/cpopg/show.do?processo.codigo=0800169CC0000&amp;processo.foro=8&amp;processo.numero=1007474-20.2019.8.26.0008" TargetMode="External"/><Relationship Id="rId156" Type="http://schemas.openxmlformats.org/officeDocument/2006/relationships/hyperlink" Target="https://esaj.tjsp.jus.br/cpopg/show.do?processo.codigo=02001KBT10000&amp;processo.foro=2&amp;processo.numero=0017926-61.2018.8.26.0002&amp;uuidCaptcha=sajcaptcha_4255a26f2b21484094da6602accbd464" TargetMode="External"/><Relationship Id="rId177" Type="http://schemas.openxmlformats.org/officeDocument/2006/relationships/hyperlink" Target="https://esaj.tjsp.jus.br/cpopg/show.do?processo.codigo=02001XMER0000&amp;processo.foro=2&amp;processo.numero=1054254-36.2019.8.26.0002" TargetMode="External"/><Relationship Id="rId198" Type="http://schemas.openxmlformats.org/officeDocument/2006/relationships/hyperlink" Target="https://esaj.tjsp.jus.br/cpopg/show.do?processo.codigo=1H000G5J00000&amp;processo.foro=53&amp;processo.numero=1053908-29.2019.8.26.0053" TargetMode="External"/><Relationship Id="rId321" Type="http://schemas.openxmlformats.org/officeDocument/2006/relationships/hyperlink" Target="https://pje1g.trf3.jus.br/pje/ConsultaPublica/listView.seam" TargetMode="External"/><Relationship Id="rId342" Type="http://schemas.openxmlformats.org/officeDocument/2006/relationships/hyperlink" Target="https://esaj.tjsp.jus.br/cpopg/show.do?processo.codigo=FP001NP7C0000&amp;processo.foro=565&amp;processo.numero=1000907-77.2021.8.26.0565" TargetMode="External"/><Relationship Id="rId363" Type="http://schemas.openxmlformats.org/officeDocument/2006/relationships/hyperlink" Target="https://esaj.tjsp.jus.br/cpopg/show.do?processo.codigo=FMZ020M490000&amp;processo.foro=562&amp;processo.numero=0028665-24.2002.8.26.0562" TargetMode="External"/><Relationship Id="rId384" Type="http://schemas.openxmlformats.org/officeDocument/2006/relationships/hyperlink" Target="https://esaj.tjsp.jus.br/cpopg/show.do?processo.codigo=680016HJE0000&amp;processo.foro=224&amp;processo.numero=0008917-83.2021.8.26.0224" TargetMode="External"/><Relationship Id="rId202" Type="http://schemas.openxmlformats.org/officeDocument/2006/relationships/hyperlink" Target="https://esaj.tjsp.jus.br/cpopg/show.do?processo.codigo=060015L290000&amp;processo.foro=6&amp;processo.numero=1005202-93.2018.8.26.0006" TargetMode="External"/><Relationship Id="rId223" Type="http://schemas.openxmlformats.org/officeDocument/2006/relationships/hyperlink" Target="https://esaj.tjsp.jus.br/cpopg/show.do?processo.codigo=2S00154NV0000&amp;processo.foro=100&amp;processo.numero=0071134-20.2019.8.26.0100" TargetMode="External"/><Relationship Id="rId244" Type="http://schemas.openxmlformats.org/officeDocument/2006/relationships/hyperlink" Target="https://esaj.tjsp.jus.br/cpopg/show.do?processo.codigo=FO000DP260000&amp;processo.foro=564&amp;processo.numero=0005175-34.2020.8.26.0564" TargetMode="External"/><Relationship Id="rId18" Type="http://schemas.openxmlformats.org/officeDocument/2006/relationships/hyperlink" Target="https://pje1g.trf3.jus.br/pje/login.seam" TargetMode="External"/><Relationship Id="rId39" Type="http://schemas.openxmlformats.org/officeDocument/2006/relationships/hyperlink" Target="https://esaj.tjsp.jus.br/cpopg/show.do?processo.codigo=02001JHP40000&amp;processo.foro=2&amp;uuidCaptcha=sajcaptcha_56d4432876d44820b762e7d69094c29e" TargetMode="External"/><Relationship Id="rId265" Type="http://schemas.openxmlformats.org/officeDocument/2006/relationships/hyperlink" Target="https://esaj.tjsp.jus.br/cpopg/show.do?processo.codigo=9Y0001UIR0000&amp;processo.foro=358&amp;processo.numero=0000791-98.2019.8.26.0358" TargetMode="External"/><Relationship Id="rId286" Type="http://schemas.openxmlformats.org/officeDocument/2006/relationships/hyperlink" Target="https://pje1g.trf3.jus.br/pje/login.seam" TargetMode="External"/><Relationship Id="rId50" Type="http://schemas.openxmlformats.org/officeDocument/2006/relationships/hyperlink" Target="https://esaj.tjsp.jus.br/cpopg/show.do?processo.codigo=68000P6GE0000&amp;processo.foro=224" TargetMode="External"/><Relationship Id="rId104" Type="http://schemas.openxmlformats.org/officeDocument/2006/relationships/hyperlink" Target="https://esaj.tjsp.jus.br/cpopg/show.do?processo.codigo=02001KBQ90000&amp;processo.foro=2" TargetMode="External"/><Relationship Id="rId125" Type="http://schemas.openxmlformats.org/officeDocument/2006/relationships/hyperlink" Target="https://pje1g.trf3.jus.br/pje/login.seam" TargetMode="External"/><Relationship Id="rId146" Type="http://schemas.openxmlformats.org/officeDocument/2006/relationships/hyperlink" Target="https://esaj.tjsp.jus.br/cpopg/show.do?processo.codigo=1H000ELO70000&amp;processo.foro=53&amp;processo.numero=1007869-71.2019.8.26.0053" TargetMode="External"/><Relationship Id="rId167" Type="http://schemas.openxmlformats.org/officeDocument/2006/relationships/hyperlink" Target="https://esaj.tjsp.jus.br/cpopg/show.do?processo.codigo=FE000B23F0000&amp;processo.foro=554&amp;processo.numero=0025630-84.2019.8.26.0554" TargetMode="External"/><Relationship Id="rId188" Type="http://schemas.openxmlformats.org/officeDocument/2006/relationships/hyperlink" Target="https://esaj.tjsp.jus.br/cpopg/show.do?processo.codigo=030014BJX0000&amp;processo.foro=3&amp;processo.numero=1011785-45.2014.8.26.0003" TargetMode="External"/><Relationship Id="rId311" Type="http://schemas.openxmlformats.org/officeDocument/2006/relationships/hyperlink" Target="https://esaj.tjsp.jus.br/cpopg/show.do?processo.codigo=68000D2QM0000&amp;processo.foro=224&amp;processo.numero=1001209-38.2016.8.26.0224" TargetMode="External"/><Relationship Id="rId332" Type="http://schemas.openxmlformats.org/officeDocument/2006/relationships/hyperlink" Target="https://esaj.tjsp.jus.br/cpopg/show.do?processo.codigo=68000YV9R0000&amp;processo.foro=224&amp;processo.numero=1024955-27.2019.8.26.0224" TargetMode="External"/><Relationship Id="rId353" Type="http://schemas.openxmlformats.org/officeDocument/2006/relationships/hyperlink" Target="https://esaj.tjsp.jus.br/cpopg/show.do?processo.codigo=06001AJOB0000&amp;processo.foro=6&amp;processo.numero=0001771-63.2021.8.26.0006" TargetMode="External"/><Relationship Id="rId374" Type="http://schemas.openxmlformats.org/officeDocument/2006/relationships/hyperlink" Target="https://pje1g.trf3.jus.br/pje/ConsultaPublica/listView.seam" TargetMode="External"/><Relationship Id="rId395" Type="http://schemas.openxmlformats.org/officeDocument/2006/relationships/vmlDrawing" Target="../drawings/vmlDrawing1.vml"/><Relationship Id="rId71" Type="http://schemas.openxmlformats.org/officeDocument/2006/relationships/hyperlink" Target="https://esaj.tjsp.jus.br/cpopg/show.do?localPesquisa.cdLocal=6&amp;processo.codigo=060014EW20001&amp;processo.foro=6" TargetMode="External"/><Relationship Id="rId92" Type="http://schemas.openxmlformats.org/officeDocument/2006/relationships/hyperlink" Target="https://esaj.tjsp.jus.br/cpopg/show.do;jsessionid=79479AC20312F3FBDD0F6388E782224D.cpopg4?conversationId=&amp;dadosConsulta.localPesquisa.cdLocal=564&amp;cbPesquisa=NUMPROC&amp;dadosConsulta.tipoNuProcesso=UNIFICADO&amp;numeroDigitoAnoUnificado=0017052-30.2004&amp;foroNumeroUnificado=0564&amp;dadosConsulta.valorConsultaNuUnificado=00170523020048260564&amp;dadosConsulta.valorConsulta=&amp;uuidCaptcha=sajcaptcha_bf8bf0c130dc4f00825e22dacd1a556f&amp;g-recaptcha-response=03AOLTBLSEYj2TwsExpOx06lXE2K_EQGW0d-o1599QMwSKBCR8cfuB5ErAeNaTlTNXUOFhEx9US5rTpjDS6_kyqvhqmt8aSmF3ZfY43TkL4VQPFQiZ9Yp3-4hG4ThYj4EhVvkV-a4319wr0ZiSEK5lBkioh6vaBbB_9p9KfltWVeKAXF5gEd3tiPYIIxxyuf_H6JrRVLau3Wpsx8vaqaVBYgBTMD0W0t9gjso6lKtRCZWznfi3w7sVSI1rfNrHX4CLspOOZ3b-sZtWoJEQx6RJBs1vZ5Hpo3fxTp6BQy324IX6cfNP4klXjefbpMjFMDpFIfV0ASm4zkrH&amp;processo.codigo=FOZ040D5O0000" TargetMode="External"/><Relationship Id="rId213" Type="http://schemas.openxmlformats.org/officeDocument/2006/relationships/hyperlink" Target="https://esaj.tjsp.jus.br/cpopg/show.do?processo.codigo=2S0013A2D0000&amp;processo.foro=100&amp;processo.numero=0050721-83.2019.8.26.0100" TargetMode="External"/><Relationship Id="rId234" Type="http://schemas.openxmlformats.org/officeDocument/2006/relationships/hyperlink" Target="https://esaj.tjsp.jus.br/cpopg/show.do?processo.codigo=080016LAX0000&amp;processo.foro=8&amp;processo.numero=1012386-60.2019.8.26.0008" TargetMode="External"/><Relationship Id="rId2" Type="http://schemas.openxmlformats.org/officeDocument/2006/relationships/hyperlink" Target="http://www.jfsp.jus.br/foruns-federais/" TargetMode="External"/><Relationship Id="rId29" Type="http://schemas.openxmlformats.org/officeDocument/2006/relationships/hyperlink" Target="https://esaj.tjsp.jus.br/cpopg/show.do?processo.codigo=68000I0QE0000&amp;processo.foro=224" TargetMode="External"/><Relationship Id="rId255" Type="http://schemas.openxmlformats.org/officeDocument/2006/relationships/hyperlink" Target="https://pje1g.trf3.jus.br/pje/login.seam" TargetMode="External"/><Relationship Id="rId276" Type="http://schemas.openxmlformats.org/officeDocument/2006/relationships/hyperlink" Target="https://esaj.tjsp.jus.br/cpopg/show.do?processo.codigo=68000V5KY0000&amp;processo.foro=224&amp;processo.numero=1040930-26.2018.8.26.0224" TargetMode="External"/><Relationship Id="rId297" Type="http://schemas.openxmlformats.org/officeDocument/2006/relationships/hyperlink" Target="https://pje1g.trf3.jus.br/pje/login.seam" TargetMode="External"/><Relationship Id="rId40" Type="http://schemas.openxmlformats.org/officeDocument/2006/relationships/hyperlink" Target="https://esaj.tjsp.jus.br/cpopg/show.do?localPesquisa.cdLocal=100&amp;processo.codigo=2S000EAO10001&amp;processo.foro=100" TargetMode="External"/><Relationship Id="rId115" Type="http://schemas.openxmlformats.org/officeDocument/2006/relationships/hyperlink" Target="https://esaj.tjsp.jus.br/cpopg/show.do?processo.codigo=02001UKFO0000&amp;processo.foro=2&amp;uuidCaptcha=sajcaptcha_a1bb18ceb14a4e9591f39b17dddc3c12" TargetMode="External"/><Relationship Id="rId136" Type="http://schemas.openxmlformats.org/officeDocument/2006/relationships/hyperlink" Target="https://esaj.tjsp.jus.br/cpopg/show.do?processo.codigo=68000CHPO0000&amp;processo.foro=224&amp;processo.numero=1043808-26.2015.8.26.0224" TargetMode="External"/><Relationship Id="rId157" Type="http://schemas.openxmlformats.org/officeDocument/2006/relationships/hyperlink" Target="https://esaj.tjsp.jus.br/cpopg/show.do?processo.codigo=68000YVQC0000&amp;processo.foro=224&amp;processo.numero=1025067-93.2019.8.26.0224&amp;uuidCaptcha=sajcaptcha_fe06653da59e4f838c0bde65bf27c519" TargetMode="External"/><Relationship Id="rId178" Type="http://schemas.openxmlformats.org/officeDocument/2006/relationships/hyperlink" Target="https://esaj.tjsp.jus.br/cpopg/show.do?processo.codigo=02001UK740000&amp;processo.foro=2&amp;processo.numero=1032275-18.2019.8.26.0002" TargetMode="External"/><Relationship Id="rId301" Type="http://schemas.openxmlformats.org/officeDocument/2006/relationships/hyperlink" Target="https://esaj.tjsp.jus.br/cpopg/show.do?processo.codigo=6800141NE0000&amp;processo.foro=224&amp;processo.numero=1027884-96.2020.8.26.0224" TargetMode="External"/><Relationship Id="rId322" Type="http://schemas.openxmlformats.org/officeDocument/2006/relationships/hyperlink" Target="https://esaj.tjsp.jus.br/cpopg/show.do?processo.codigo=68000OFXY0000&amp;processo.foro=224&amp;processo.numero=0029147-88.2017.8.26.0224" TargetMode="External"/><Relationship Id="rId343" Type="http://schemas.openxmlformats.org/officeDocument/2006/relationships/hyperlink" Target="https://esaj.tjsp.jus.br/cpopg/show.do?processo.codigo=68Z030PS90000&amp;processo.foro=224&amp;processo.numero=0033417-49.2003.8.26.0224" TargetMode="External"/><Relationship Id="rId364" Type="http://schemas.openxmlformats.org/officeDocument/2006/relationships/hyperlink" Target="https://esaj.tjsp.jus.br/cpopg/show.do?processo.codigo=68Z2N0EFU0000&amp;processo.foro=224&amp;processo.numero=0018714-94.1995.8.26.0224" TargetMode="External"/><Relationship Id="rId61" Type="http://schemas.openxmlformats.org/officeDocument/2006/relationships/hyperlink" Target="https://esaj.tjsp.jus.br/cpopg/show.do?processo.codigo=68000SF9U0000&amp;processo.foro=224&amp;uuidCaptcha=sajcaptcha_7c36463075a6420ca06da0e2faf2e201" TargetMode="External"/><Relationship Id="rId82" Type="http://schemas.openxmlformats.org/officeDocument/2006/relationships/hyperlink" Target="https://esaj.tjsp.jus.br/cpopg/show.do?processo.codigo=080011W020000&amp;processo.foro=8&amp;uuidCaptcha=sajcaptcha_2d98613137ac4a2c9c9cbc30a14291cc" TargetMode="External"/><Relationship Id="rId199" Type="http://schemas.openxmlformats.org/officeDocument/2006/relationships/hyperlink" Target="https://esaj.tjsp.jus.br/cpopg/show.do?processo.codigo=02001W2NQ0000&amp;processo.foro=2&amp;processo.numero=0023958-48.2019.8.26.0002" TargetMode="External"/><Relationship Id="rId203" Type="http://schemas.openxmlformats.org/officeDocument/2006/relationships/hyperlink" Target="https://esaj.tjsp.jus.br/cpopg/show.do?processo.codigo=1H000G6JN0000&amp;processo.foro=53&amp;processo.numero=1054702-50.2019.8.26.0053" TargetMode="External"/><Relationship Id="rId385" Type="http://schemas.openxmlformats.org/officeDocument/2006/relationships/hyperlink" Target="https://esaj.tjsp.jus.br/cpopg/show.do?processo.codigo=680016DCO0000&amp;processo.foro=224&amp;processo.numero=0007683-66.2021.8.26.0224" TargetMode="External"/><Relationship Id="rId19" Type="http://schemas.openxmlformats.org/officeDocument/2006/relationships/hyperlink" Target="https://pje1g.trf3.jus.br/pje/login.seam" TargetMode="External"/><Relationship Id="rId224" Type="http://schemas.openxmlformats.org/officeDocument/2006/relationships/hyperlink" Target="https://esaj.tjsp.jus.br/cpopg/show.do?processo.codigo=680011ZB60000&amp;processo.foro=224&amp;processo.numero=1003465-12.2020.8.26.0224" TargetMode="External"/><Relationship Id="rId245" Type="http://schemas.openxmlformats.org/officeDocument/2006/relationships/hyperlink" Target="https://esaj.tjsp.jus.br/cpopg/show.do?processo.codigo=FO000DPX00000&amp;processo.foro=564&amp;processo.numero=0005456-87.2020.8.26.0564" TargetMode="External"/><Relationship Id="rId266" Type="http://schemas.openxmlformats.org/officeDocument/2006/relationships/hyperlink" Target="https://esaj.tjsp.jus.br/cpopg/show.do?localPesquisa.cdLocal=562&amp;processo.codigo=FM00004R60001&amp;processo.foro=562" TargetMode="External"/><Relationship Id="rId287" Type="http://schemas.openxmlformats.org/officeDocument/2006/relationships/hyperlink" Target="https://esaj.tjsp.jus.br/cpopg/show.do?processo.codigo=680012LB00000&amp;processo.foro=224&amp;processo.numero=1010108-83.2020.8.26.0224" TargetMode="External"/><Relationship Id="rId30" Type="http://schemas.openxmlformats.org/officeDocument/2006/relationships/hyperlink" Target="https://esaj.tjsp.jus.br/cpopg/show.do?processo.codigo=02ZX12LDD0000&amp;processo.foro=2&amp;uuidCaptcha=sajcaptcha_3a40689b03104762bd8c2aa903b8d3ac" TargetMode="External"/><Relationship Id="rId105" Type="http://schemas.openxmlformats.org/officeDocument/2006/relationships/hyperlink" Target="https://esaj.tjsp.jus.br/cpopg/show.do?localPesquisa.cdLocal=2&amp;processo.codigo=02001IYOG0000&amp;processo.foro=2" TargetMode="External"/><Relationship Id="rId126" Type="http://schemas.openxmlformats.org/officeDocument/2006/relationships/hyperlink" Target="https://esaj.tjsp.jus.br/cpopg/show.do?processo.codigo=020019HE20000&amp;processo.foro=2&amp;processo.numero=1006435-79.2014.8.26.0002" TargetMode="External"/><Relationship Id="rId147" Type="http://schemas.openxmlformats.org/officeDocument/2006/relationships/hyperlink" Target="https://esaj.tjsp.jus.br/cpopg/show.do?processo.codigo=2S00133QP0000&amp;processo.foro=100&amp;processo.numero=0048325-36.2019.8.26.0100" TargetMode="External"/><Relationship Id="rId168" Type="http://schemas.openxmlformats.org/officeDocument/2006/relationships/hyperlink" Target="https://esaj.tjsp.jus.br/cpopg/show.do?processo.codigo=080016GC20000&amp;processo.foro=8&amp;processo.numero=0006440-27.2019.8.26.0008" TargetMode="External"/><Relationship Id="rId312" Type="http://schemas.openxmlformats.org/officeDocument/2006/relationships/hyperlink" Target="https://esaj.tjsp.jus.br/cpopg/show.do?processo.codigo=6800158700000&amp;processo.foro=224&amp;processo.numero=1040859-53.2020.8.26.0224" TargetMode="External"/><Relationship Id="rId333" Type="http://schemas.openxmlformats.org/officeDocument/2006/relationships/hyperlink" Target="https://esaj.tjsp.jus.br/cpopg/show.do?processo.codigo=0600128JT0000&amp;processo.foro=6&amp;processo.numero=0011194-28.2013.8.26.0006" TargetMode="External"/><Relationship Id="rId354" Type="http://schemas.openxmlformats.org/officeDocument/2006/relationships/hyperlink" Target="https://esaj.tjsp.jus.br/cpopg/show.do?processo.codigo=080017JLQ0000&amp;processo.foro=100&amp;processo.numero=1002416-65.2021.8.26.0008" TargetMode="External"/><Relationship Id="rId51" Type="http://schemas.openxmlformats.org/officeDocument/2006/relationships/hyperlink" Target="https://esaj.tjsp.jus.br/cpopg/show.do?processo.codigo=FEZ0D0A2G0000&amp;processo.foro=554" TargetMode="External"/><Relationship Id="rId72" Type="http://schemas.openxmlformats.org/officeDocument/2006/relationships/hyperlink" Target="https://esaj.tjsp.jus.br/cpopg/show.do?processo.codigo=020015DI20000&amp;processo.foro=2" TargetMode="External"/><Relationship Id="rId93" Type="http://schemas.openxmlformats.org/officeDocument/2006/relationships/hyperlink" Target="https://esaj.tjsp.jus.br/cpopg/show.do?processo.codigo=68000S3AZ0000&amp;processo.foro=224" TargetMode="External"/><Relationship Id="rId189" Type="http://schemas.openxmlformats.org/officeDocument/2006/relationships/hyperlink" Target="https://esaj.tjsp.jus.br/cpopg/show.do?processo.codigo=2S000OA480000&amp;processo.foro=100&amp;processo.numero=1010779-95.2017.8.26.0100" TargetMode="External"/><Relationship Id="rId375" Type="http://schemas.openxmlformats.org/officeDocument/2006/relationships/hyperlink" Target="https://pje1g.trf3.jus.br/pje/ConsultaPublica/listView.seam" TargetMode="External"/><Relationship Id="rId396" Type="http://schemas.openxmlformats.org/officeDocument/2006/relationships/table" Target="../tables/table1.xml"/><Relationship Id="rId3" Type="http://schemas.openxmlformats.org/officeDocument/2006/relationships/hyperlink" Target="https://esaj.tjsp.jus.br/cpopg/show.do?processo.codigo=1W00158WK0000&amp;processo.foro=68&amp;uuidCaptcha=sajcaptcha_5f532cfd0bab42d49f6f7461c43cab64" TargetMode="External"/><Relationship Id="rId214" Type="http://schemas.openxmlformats.org/officeDocument/2006/relationships/hyperlink" Target="https://esaj.tjsp.jus.br/cpopg/show.do?processo.codigo=2S000DT6C0000&amp;processo.foro=100&amp;processo.numero=1078131-75.2014.8.26.0100" TargetMode="External"/><Relationship Id="rId235" Type="http://schemas.openxmlformats.org/officeDocument/2006/relationships/hyperlink" Target="https://esaj.tjsp.jus.br/cpopg/show.do?processo.codigo=FEZ0D0BLI0000&amp;processo.foro=554" TargetMode="External"/><Relationship Id="rId256" Type="http://schemas.openxmlformats.org/officeDocument/2006/relationships/hyperlink" Target="https://esaj.tjsp.jus.br/cpopg/show.do?processo.codigo=0600148160000&amp;processo.foro=6&amp;processo.numero=1012699-32.2016.8.26.0006" TargetMode="External"/><Relationship Id="rId277" Type="http://schemas.openxmlformats.org/officeDocument/2006/relationships/hyperlink" Target="https://esaj.tjsp.jus.br/cpopg/show.do?processo.codigo=68000R56H0000&amp;processo.foro=224&amp;processo.numero=0016029-11.2018.8.26.0224&amp;" TargetMode="External"/><Relationship Id="rId298" Type="http://schemas.openxmlformats.org/officeDocument/2006/relationships/hyperlink" Target="https://pje1g.trf3.jus.br/pje/login.seam" TargetMode="External"/><Relationship Id="rId116" Type="http://schemas.openxmlformats.org/officeDocument/2006/relationships/hyperlink" Target="https://esaj.tjsp.jus.br/cpopg/show.do?processo.codigo=2S000YHJO0000&amp;processo.foro=2" TargetMode="External"/><Relationship Id="rId137" Type="http://schemas.openxmlformats.org/officeDocument/2006/relationships/hyperlink" Target="https://esaj.tjsp.jus.br/cpopg/show.do?processo.codigo=FOZ060GWR0000&amp;processo.foro=564&amp;processo.numero=0021915-58.2006.8.26.0564" TargetMode="External"/><Relationship Id="rId158" Type="http://schemas.openxmlformats.org/officeDocument/2006/relationships/hyperlink" Target="https://esaj.tjsp.jus.br/cpopg/show.do?processo.codigo=2S000R84O0000&amp;processo.foro=8&amp;processo.numero=1083143-65.2017.8.26.0100" TargetMode="External"/><Relationship Id="rId302" Type="http://schemas.openxmlformats.org/officeDocument/2006/relationships/hyperlink" Target="https://esaj.tjsp.jus.br/cpopg/show.do?processo.codigo=2S001BAFA0000&amp;processo.foro=100&amp;processo.numero=0043260-26.2020.8.26.0100" TargetMode="External"/><Relationship Id="rId323" Type="http://schemas.openxmlformats.org/officeDocument/2006/relationships/hyperlink" Target="https://esaj.tjsp.jus.br/cpopg/show.do?processo.codigo=060019VCN0000&amp;processo.foro=6&amp;processo.numero=1007482-66.2020.8.26.0006" TargetMode="External"/><Relationship Id="rId344" Type="http://schemas.openxmlformats.org/officeDocument/2006/relationships/hyperlink" Target="https://esaj.tjsp.jus.br/cpopg/show.do?processo.codigo=FP0003Q2X0000&amp;processo.foro=565&amp;processo.numero=0006062-49.2019.8.26.0565" TargetMode="External"/><Relationship Id="rId20" Type="http://schemas.openxmlformats.org/officeDocument/2006/relationships/hyperlink" Target="https://pje1g.trf3.jus.br/pje/login.seam" TargetMode="External"/><Relationship Id="rId41" Type="http://schemas.openxmlformats.org/officeDocument/2006/relationships/hyperlink" Target="https://pje1g.trf3.jus.br/pje/login.seam" TargetMode="External"/><Relationship Id="rId62" Type="http://schemas.openxmlformats.org/officeDocument/2006/relationships/hyperlink" Target="https://esaj.tjsp.jus.br/cpopg/show.do?processo.codigo=08ZX5S9WS0000&amp;processo.foro=8&amp;uuidCaptcha=sajcaptcha_d11d2105128b42d18f9afc2a82731088" TargetMode="External"/><Relationship Id="rId83" Type="http://schemas.openxmlformats.org/officeDocument/2006/relationships/hyperlink" Target="https://esaj.tjsp.jus.br/cpopg/show.do?processo.codigo=0800137QV0000&amp;processo.foro=8&amp;uuidCaptcha=sajcaptcha_70950369c7bc4dc5a99d7e8aac44f5ca" TargetMode="External"/><Relationship Id="rId179" Type="http://schemas.openxmlformats.org/officeDocument/2006/relationships/hyperlink" Target="https://esaj.tjsp.jus.br/cpopg/show.do?conversationId=&amp;dadosConsulta.localPesquisa.cdLocal=224&amp;cbPesquisa=NUMPROC&amp;dadosConsulta.tipoNuProcesso=UNIFICADO&amp;numeroDigitoAnoUnificado=0059242-82.2009&amp;foroNumeroUnificado=0224&amp;dadosConsulta.valorConsultaNuUnificado=00592428220098260224&amp;dadosConsulta.valorConsulta=&amp;uuidCaptcha=sajcaptcha_848bb365c38943228cbaef79bd1bc224&amp;g-recaptcha-response=03AERD8XoIfVis7xRnI4N4tdSa9mGofBp7ewNRZcsMvNpX1TytnRPRgyVKOaY9ux7K_r_q-7LYjBv11BzfvMjbLadMxF9rEgvs-F02REOZgoFTMN7uefRihDIbYX9REvLjzt4Swj230-UGpJe-IG3aLqgAa-WbmYKyWzLCKR9m3SNeaJtyvbAOVwxrvoYWTA_N3wtPjrM_0lX5m6aDIqNF4_h3qMibo-fMXgJS9xwWh7O1KOQimcv5dOqkHmSVpvFVX-reAYx65sTzpUjvYQHUFns1wtnbb833UpddYOrOWJtKwJfvUZA7GRNXYT01B52mAmpAMVA-czWNhDRFxdaMvhSXO673tDS8WP-P67ykPmMhVrrU9NiTNGb_B2JV68U2Zc4PH0Mf8dK6&amp;processo.codigo=68Z0919PM0000" TargetMode="External"/><Relationship Id="rId365" Type="http://schemas.openxmlformats.org/officeDocument/2006/relationships/hyperlink" Target="https://esaj.tjsp.jus.br/cpopg/show.do?processo.codigo=0200259820000&amp;processo.foro=2&amp;processo.numero=1006952-40.2021.8.26.0002" TargetMode="External"/><Relationship Id="rId386" Type="http://schemas.openxmlformats.org/officeDocument/2006/relationships/hyperlink" Target="https://esaj.tjsp.jus.br/cpopg/show.do?processo.codigo=68000WLL30000&amp;processo.foro=224&amp;processo.numero=1009543-56.2019.8.26.0224" TargetMode="External"/><Relationship Id="rId190" Type="http://schemas.openxmlformats.org/officeDocument/2006/relationships/hyperlink" Target="https://pje1g.trf3.jus.br/pje/login.seam" TargetMode="External"/><Relationship Id="rId204" Type="http://schemas.openxmlformats.org/officeDocument/2006/relationships/hyperlink" Target="https://esaj.tjsp.jus.br/cpopg/show.do?processo.codigo=9Y0001YM30000&amp;processo.foro=358&amp;processo.numero=0001567-98.2019.8.26.0358" TargetMode="External"/><Relationship Id="rId225" Type="http://schemas.openxmlformats.org/officeDocument/2006/relationships/hyperlink" Target="https://esaj.tjsp.jus.br/cpopg/show.do?processo.codigo=680011P020000&amp;processo.foro=224&amp;processo.numero=0000098-94.2020.8.26.0224" TargetMode="External"/><Relationship Id="rId246" Type="http://schemas.openxmlformats.org/officeDocument/2006/relationships/hyperlink" Target="https://pje1g.trf3.jus.br/pje/login.seam" TargetMode="External"/><Relationship Id="rId267" Type="http://schemas.openxmlformats.org/officeDocument/2006/relationships/hyperlink" Target="https://esaj.tjsp.jus.br/cpopg/show.do?processo.codigo=9Y0001L5C0000&amp;processo.foro=358&amp;processo.numero=0003737-77.2018.8.26.0358" TargetMode="External"/><Relationship Id="rId288" Type="http://schemas.openxmlformats.org/officeDocument/2006/relationships/hyperlink" Target="https://esaj.tjsp.jus.br/cpopg/show.do?processo.codigo=060014P9N0000&amp;processo.foro=6&amp;processo.numero=1005777-38.2017.8.26.0006" TargetMode="External"/><Relationship Id="rId106" Type="http://schemas.openxmlformats.org/officeDocument/2006/relationships/hyperlink" Target="https://esaj.tjsp.jus.br/cpopg/show.do?processo.codigo=JK0002HGQ0000&amp;processo.foro=704&amp;processo.numero=1001220-77.2019.8.26.0704&amp;uuidCaptcha=sajcaptcha_a0ef952add6f4d50a54a9f554c9e89b1" TargetMode="External"/><Relationship Id="rId127" Type="http://schemas.openxmlformats.org/officeDocument/2006/relationships/hyperlink" Target="https://esaj.tjsp.jus.br/cpopg/show.do?localPesquisa.cdLocal=8&amp;processo.codigo=080015YU80000&amp;processo.foro=8" TargetMode="External"/><Relationship Id="rId313" Type="http://schemas.openxmlformats.org/officeDocument/2006/relationships/hyperlink" Target="https://esaj.tjsp.jus.br/cpopg/show.do?processo.codigo=68000TL7A0000&amp;processo.foro=224&amp;processo.numero=1029347-44.2018.8.26.0224" TargetMode="External"/><Relationship Id="rId10" Type="http://schemas.openxmlformats.org/officeDocument/2006/relationships/hyperlink" Target="https://esaj.tjsp.jus.br/cpopg/show.do?localPesquisa.cdLocal=100&amp;processo.codigo=2S0009MAM0001&amp;processo.foro=100" TargetMode="External"/><Relationship Id="rId31" Type="http://schemas.openxmlformats.org/officeDocument/2006/relationships/hyperlink" Target="https://esaj.tjsp.jus.br/cpopg/show.do?processo.codigo=2S000SAFZ0000&amp;processo.foro=100&amp;uuidCaptcha=sajcaptcha_8f699f438cee418ea04a0fefe1b07808" TargetMode="External"/><Relationship Id="rId52" Type="http://schemas.openxmlformats.org/officeDocument/2006/relationships/hyperlink" Target="https://esaj.tjsp.jus.br/cpopg/show.do?processo.codigo=02001EV610000&amp;processo.foro=2&amp;uuidCaptcha=sajcaptcha_a304011f9dd74d38b565638c65f23e99" TargetMode="External"/><Relationship Id="rId73" Type="http://schemas.openxmlformats.org/officeDocument/2006/relationships/hyperlink" Target="https://esaj.tjsp.jus.br/cpopg/show.do?processo.codigo=2S000SE3M0000&amp;processo.foro=100" TargetMode="External"/><Relationship Id="rId94" Type="http://schemas.openxmlformats.org/officeDocument/2006/relationships/hyperlink" Target="http://www.jfsp.jus.br/foruns-federais/" TargetMode="External"/><Relationship Id="rId148" Type="http://schemas.openxmlformats.org/officeDocument/2006/relationships/hyperlink" Target="https://esaj.tjsp.jus.br/cpopg/show.do?processo.codigo=060013TY10000&amp;processo.foro=6&amp;processo.numero=1003676-62.2016.8.26.0006&amp;uuidCaptcha=sajcaptcha_2b15016ba592459181a2a5abd09ab6eb" TargetMode="External"/><Relationship Id="rId169" Type="http://schemas.openxmlformats.org/officeDocument/2006/relationships/hyperlink" Target="https://esaj.tjsp.jus.br/cpopg/show.do?processo.codigo=02001UKXT0000&amp;processo.foro=2&amp;processo.numero=0017851-85.2019.8.26.0002" TargetMode="External"/><Relationship Id="rId334" Type="http://schemas.openxmlformats.org/officeDocument/2006/relationships/hyperlink" Target="https://esaj.tjsp.jus.br/cpopg/show.do?processo.codigo=6800146VI0000&amp;processo.foro=224&amp;processo.numero=0021277-84.2020.8.26.0224" TargetMode="External"/><Relationship Id="rId355" Type="http://schemas.openxmlformats.org/officeDocument/2006/relationships/hyperlink" Target="https://esaj.tjsp.jus.br/cpopg/show.do?processo.codigo=680015XN20000&amp;processo.foro=224&amp;processo.numero=1007838-52.2021.8.26.0224" TargetMode="External"/><Relationship Id="rId376" Type="http://schemas.openxmlformats.org/officeDocument/2006/relationships/hyperlink" Target="https://pje1g.trf3.jus.br/pje/ConsultaPublica/listView.seam" TargetMode="External"/><Relationship Id="rId397" Type="http://schemas.openxmlformats.org/officeDocument/2006/relationships/comments" Target="../comments1.xml"/><Relationship Id="rId4" Type="http://schemas.openxmlformats.org/officeDocument/2006/relationships/hyperlink" Target="https://esaj.tjsp.jus.br/cpopg/show.do?processo.codigo=2S000KJEQ0000&amp;processo.foro=100&amp;uuidCaptcha=sajcaptcha_5f532cfd0bab42d49f6f7461c43cab64" TargetMode="External"/><Relationship Id="rId180" Type="http://schemas.openxmlformats.org/officeDocument/2006/relationships/hyperlink" Target="https://esaj.tjsp.jus.br/cpopg/show.do?processo.codigo=68000V56Z0000&amp;processo.foro=224&amp;processo.numero=1040723-27.2018.8.26.0224" TargetMode="External"/><Relationship Id="rId215" Type="http://schemas.openxmlformats.org/officeDocument/2006/relationships/hyperlink" Target="https://esaj.tjsp.jus.br/cpopg/show.do?processo.codigo=68000KGV40000&amp;processo.foro=224&amp;processo.numero=1035121-26.2016.8.26.0224" TargetMode="External"/><Relationship Id="rId236" Type="http://schemas.openxmlformats.org/officeDocument/2006/relationships/hyperlink" Target="https://esaj.tjsp.jus.br/cpopg/show.do?processo.codigo=2S000NJTS0000&amp;processo.foro=100&amp;processo.numero=1128037-63.2016.8.26.0100" TargetMode="External"/><Relationship Id="rId257" Type="http://schemas.openxmlformats.org/officeDocument/2006/relationships/hyperlink" Target="https://esaj.tjsp.jus.br/cpopg/show.do?processo.codigo=FO000DNE80000&amp;processo.foro=564&amp;processo.numero=1005404-74.2020.8.26.0564" TargetMode="External"/><Relationship Id="rId278" Type="http://schemas.openxmlformats.org/officeDocument/2006/relationships/hyperlink" Target="https://esaj.tjsp.jus.br/cpopg/show.do?processo.codigo=68000WLJO0000&amp;processo.foro=224&amp;processo.numero=1009524-50.2019.8.26.0224" TargetMode="External"/><Relationship Id="rId303" Type="http://schemas.openxmlformats.org/officeDocument/2006/relationships/hyperlink" Target="https://esaj.tjsp.jus.br/cpopg/show.do?processo.codigo=680012H8A0000&amp;processo.foro=224&amp;processo.numero=1008773-29.2020.8.26.0224" TargetMode="External"/><Relationship Id="rId42" Type="http://schemas.openxmlformats.org/officeDocument/2006/relationships/hyperlink" Target="https://pje1g.trf3.jus.br/pje/login.seam" TargetMode="External"/><Relationship Id="rId84" Type="http://schemas.openxmlformats.org/officeDocument/2006/relationships/hyperlink" Target="https://esaj.tjsp.jus.br/cpopg/show.do?processo.codigo=FOZ2M04ST0000&amp;processo.foro=564&amp;uuidCaptcha=sajcaptcha_fd8d43877a424452b9dfa4fe2191e675" TargetMode="External"/><Relationship Id="rId138" Type="http://schemas.openxmlformats.org/officeDocument/2006/relationships/hyperlink" Target="https://esaj.tjsp.jus.br/cpopg/show.do?processo.codigo=FO0001RJB0000&amp;processo.foro=564&amp;processo.numero=1018518-90.2014.8.26.0564&amp;uuidCaptcha=sajcaptcha_de26e81590194697983016ab0582f794" TargetMode="External"/><Relationship Id="rId345" Type="http://schemas.openxmlformats.org/officeDocument/2006/relationships/hyperlink" Target="https://esaj.tjsp.jus.br/cpopg/show.do?processo.codigo=FO000C3XV0000&amp;processo.foro=564&amp;processo.numero=1024463-82.2019.8.26.0564" TargetMode="External"/><Relationship Id="rId387" Type="http://schemas.openxmlformats.org/officeDocument/2006/relationships/hyperlink" Target="https://pje1g.trf3.jus.br/pje/ConsultaPublica/listView.seam" TargetMode="External"/><Relationship Id="rId191" Type="http://schemas.openxmlformats.org/officeDocument/2006/relationships/hyperlink" Target="https://pje1g.trf3.jus.br/pje/login.seam" TargetMode="External"/><Relationship Id="rId205" Type="http://schemas.openxmlformats.org/officeDocument/2006/relationships/hyperlink" Target="https://esaj.tjsp.jus.br/cpopg/show.do?processo.codigo=1H000GGJL0000&amp;processo.foro=53&amp;processo.numero=1063351-04.2019.8.26.0053" TargetMode="External"/><Relationship Id="rId247" Type="http://schemas.openxmlformats.org/officeDocument/2006/relationships/hyperlink" Target="https://pje1g.trf3.jus.br/pje/login.seam" TargetMode="External"/><Relationship Id="rId107" Type="http://schemas.openxmlformats.org/officeDocument/2006/relationships/hyperlink" Target="https://esaj.tjsp.jus.br/cpopg/show.do?processo.codigo=2S000YN5U0000&amp;processo.foro=100" TargetMode="External"/><Relationship Id="rId289" Type="http://schemas.openxmlformats.org/officeDocument/2006/relationships/hyperlink" Target="https://esaj.tjsp.jus.br/cpopg/show.do?processo.codigo=0200211DE0000&amp;processo.foro=2&amp;processo.numero=0004714-02.2020.8.26.0002" TargetMode="External"/><Relationship Id="rId11" Type="http://schemas.openxmlformats.org/officeDocument/2006/relationships/hyperlink" Target="https://esaj.tjsp.jus.br/cpopg/show.do?processo.codigo=2SZX56QTU0000&amp;processo.foro=100&amp;uuidCaptcha=sajcaptcha_60a8812cf401428db8dc423bc22c86d4" TargetMode="External"/><Relationship Id="rId53" Type="http://schemas.openxmlformats.org/officeDocument/2006/relationships/hyperlink" Target="https://esaj.tjsp.jus.br/cpopg/show.do?processo.codigo=02001F6B70000&amp;processo.foro=2" TargetMode="External"/><Relationship Id="rId149" Type="http://schemas.openxmlformats.org/officeDocument/2006/relationships/hyperlink" Target="https://esaj.tjsp.jus.br/cpopg/show.do?processo.codigo=02001H7400000&amp;processo.foro=2&amp;processo.numero=0017658-41.2017.8.26.0002" TargetMode="External"/><Relationship Id="rId314" Type="http://schemas.openxmlformats.org/officeDocument/2006/relationships/hyperlink" Target="https://esaj.tjsp.jus.br/cpopg/show.do?processo.codigo=680009Q3T0000&amp;processo.foro=224&amp;processo.numero=1004761-45.2015.8.26.0224" TargetMode="External"/><Relationship Id="rId356" Type="http://schemas.openxmlformats.org/officeDocument/2006/relationships/hyperlink" Target="https://esaj.tjsp.jus.br/cpopg/show.do?processo.codigo=0200122LW0000&amp;processo.foro=2&amp;processo.numero=0027068-70.2010.8.26.0002" TargetMode="External"/><Relationship Id="rId95" Type="http://schemas.openxmlformats.org/officeDocument/2006/relationships/hyperlink" Target="https://esaj.tjsp.jus.br/cpopg/show.do?processo.codigo=0800157YT0000&amp;processo.foro=8&amp;uuidCaptcha=sajcaptcha_10964a1483c949d8acb50962f1163ad4" TargetMode="External"/><Relationship Id="rId160" Type="http://schemas.openxmlformats.org/officeDocument/2006/relationships/hyperlink" Target="https://esaj.tjsp.jus.br/cpopg/show.do?processo.codigo=02001IJHZ0000&amp;processo.foro=2&amp;processo.numero=0038347-09.2017.8.26.0002&amp;uuidCaptcha=sajcaptcha_cb5dedf3b1c644a28aeee4d4a78ac716" TargetMode="External"/><Relationship Id="rId216" Type="http://schemas.openxmlformats.org/officeDocument/2006/relationships/hyperlink" Target="https://esaj.tjsp.jus.br/cpopg/show.do?processo.codigo=2S0016TO90000&amp;processo.foro=100&amp;processo.numero=1128566-77.2019.8.26.0100" TargetMode="External"/><Relationship Id="rId258" Type="http://schemas.openxmlformats.org/officeDocument/2006/relationships/hyperlink" Target="https://esaj.tjsp.jus.br/cpopg/show.do?processo.codigo=030019UT50000&amp;processo.foro=3&amp;processo.numero=1010397-97.2020.8.26.0003" TargetMode="External"/><Relationship Id="rId22" Type="http://schemas.openxmlformats.org/officeDocument/2006/relationships/hyperlink" Target="https://pje1g.trf3.jus.br/pje/login.seam" TargetMode="External"/><Relationship Id="rId64" Type="http://schemas.openxmlformats.org/officeDocument/2006/relationships/hyperlink" Target="https://esaj.tjsp.jus.br/cpopg/show.do?localPesquisa.cdLocal=68&amp;processo.codigo=1W00118H80001&amp;processo.foro=68" TargetMode="External"/><Relationship Id="rId118" Type="http://schemas.openxmlformats.org/officeDocument/2006/relationships/hyperlink" Target="https://esaj.tjsp.jus.br/cpopg/show.do?processo.codigo=02001LVEH0000&amp;processo.foro=2" TargetMode="External"/><Relationship Id="rId325" Type="http://schemas.openxmlformats.org/officeDocument/2006/relationships/hyperlink" Target="https://esaj.tjsp.jus.br/cpopg/show.do?processo.codigo=6800149W20000&amp;processo.foro=224&amp;processo.numero=0021748-03.2020.8.26.0224" TargetMode="External"/><Relationship Id="rId367" Type="http://schemas.openxmlformats.org/officeDocument/2006/relationships/hyperlink" Target="https://pje1g.trf3.jus.br/pje/ConsultaPublica/listView.seam" TargetMode="External"/><Relationship Id="rId171" Type="http://schemas.openxmlformats.org/officeDocument/2006/relationships/hyperlink" Target="https://esaj.tjsp.jus.br/cpopg/show.do?processo.codigo=030017IP90000&amp;processo.foro=3&amp;processo.numero=1012882-41.2018.8.26.0003" TargetMode="External"/><Relationship Id="rId227" Type="http://schemas.openxmlformats.org/officeDocument/2006/relationships/hyperlink" Target="https://esaj.tjsp.jus.br/cpopg/show.do?processo.codigo=FO00049150000&amp;processo.foro=564&amp;processo.numero=1000387-96.2016.8.26.0564" TargetMode="External"/><Relationship Id="rId269" Type="http://schemas.openxmlformats.org/officeDocument/2006/relationships/hyperlink" Target="https://esaj.tjsp.jus.br/cpopg/show.do?processo.codigo=9V0000LAL0000&amp;processo.foro=355&amp;processo.numero=0000371-68.2020.8.26.0355" TargetMode="External"/><Relationship Id="rId33" Type="http://schemas.openxmlformats.org/officeDocument/2006/relationships/hyperlink" Target="https://esaj.tjsp.jus.br/cpopg/show.do?processo.codigo=68000J9UR0000&amp;processo.foro=224&amp;uuidCaptcha=sajcaptcha_c5e3954bb7be4b3cb69af7b23c31f90f" TargetMode="External"/><Relationship Id="rId129" Type="http://schemas.openxmlformats.org/officeDocument/2006/relationships/hyperlink" Target="https://esaj.tjsp.jus.br/cpopg/show.do?processo.codigo=02ZX4JVJJ0001&amp;processo.foro=2&amp;conversationId=&amp;cbPesquisa=NUMPROC&amp;numeroDigitoAnoUnificado=0029615-30.2003&amp;foroNumeroUnificado=0002&amp;dadosConsulta.valorConsultaNuUnificado=0029615-30.2003.8.26.0002&amp;dadosConsulta.valorConsultaNuUnificado=UNIFICADO&amp;dadosConsulta.valorConsulta=&amp;dadosConsulta.tipoNuProcesso=UNIFICADO&amp;cdProcessoMaster=02ZX4JVJJ0000&amp;cdForoProcesso=2&amp;conversationId=&amp;paginaConsulta=1" TargetMode="External"/><Relationship Id="rId280" Type="http://schemas.openxmlformats.org/officeDocument/2006/relationships/hyperlink" Target="https://pje1g.trf3.jus.br/pje/ConsultaPublica/listView.seam" TargetMode="External"/><Relationship Id="rId336" Type="http://schemas.openxmlformats.org/officeDocument/2006/relationships/hyperlink" Target="https://esaj.tjsp.jus.br/cpopg/show.do?processo.codigo=68000WQYX0000&amp;processo.foro=224&amp;processo.numero=1011829-07.2019.8.26.0224" TargetMode="External"/><Relationship Id="rId75" Type="http://schemas.openxmlformats.org/officeDocument/2006/relationships/hyperlink" Target="https://esaj.tjsp.jus.br/cpopg/show.do?processo.codigo=4H000317K0000&amp;processo.foro=9&amp;uuidCaptcha=sajcaptcha_76374ccaff3b4ce4b9b5aa6b6ef1badf" TargetMode="External"/><Relationship Id="rId140" Type="http://schemas.openxmlformats.org/officeDocument/2006/relationships/hyperlink" Target="https://esaj.tjsp.jus.br/cpopg/show.do?processo.codigo=68Z0618Y80000&amp;processo.foro=224&amp;processo.numero=0058256-36.2006.8.26.0224" TargetMode="External"/><Relationship Id="rId182" Type="http://schemas.openxmlformats.org/officeDocument/2006/relationships/hyperlink" Target="https://esaj.tjsp.jus.br/cpopg/show.do?processo.codigo=0600152VB0000&amp;processo.foro=6&amp;processo.numero=1013257-67.2017.8.26.0006" TargetMode="External"/><Relationship Id="rId378" Type="http://schemas.openxmlformats.org/officeDocument/2006/relationships/hyperlink" Target="https://esaj.tjsp.jus.br/cpopg/show.do?processo.codigo=1H000KLYU0000&amp;processo.foro=53&amp;processo.numero=1053261-63.2021.8.26.0053" TargetMode="External"/><Relationship Id="rId6" Type="http://schemas.openxmlformats.org/officeDocument/2006/relationships/hyperlink" Target="https://esaj.tjsp.jus.br/cpopg/show.do?localPesquisa.cdLocal=68&amp;processo.codigo=1W0013YWZ0001&amp;processo.foro=68" TargetMode="External"/><Relationship Id="rId238" Type="http://schemas.openxmlformats.org/officeDocument/2006/relationships/hyperlink" Target="https://pje1g.trf3.jus.br/pje/login.seam" TargetMode="External"/><Relationship Id="rId291" Type="http://schemas.openxmlformats.org/officeDocument/2006/relationships/hyperlink" Target="https://pje1g.trf3.jus.br/pje/ConsultaPublica/listView.seam" TargetMode="External"/><Relationship Id="rId305" Type="http://schemas.openxmlformats.org/officeDocument/2006/relationships/hyperlink" Target="https://esaj.tjsp.jus.br/cpopg/show.do?processo.codigo=0B00161600000&amp;processo.foro=11&amp;processo.numero=0008891-16.2019.8.26.0011" TargetMode="External"/><Relationship Id="rId347" Type="http://schemas.openxmlformats.org/officeDocument/2006/relationships/hyperlink" Target="https://esaj.tjsp.jus.br/cpopg/show.do?processo.codigo=FP0003E2F0000&amp;processo.foro=565&amp;processo.numero=0002522-90.2019.8.26.0565" TargetMode="External"/><Relationship Id="rId44" Type="http://schemas.openxmlformats.org/officeDocument/2006/relationships/hyperlink" Target="https://esaj.tjsp.jus.br/cpopg/show.do?processo.codigo=2S000MPWF0000&amp;processo.foro=100" TargetMode="External"/><Relationship Id="rId86" Type="http://schemas.openxmlformats.org/officeDocument/2006/relationships/hyperlink" Target="https://esaj.tjsp.jus.br/cpopg/show.do?processo.codigo=1H000E7PV0000&amp;processo.foro=53" TargetMode="External"/><Relationship Id="rId151" Type="http://schemas.openxmlformats.org/officeDocument/2006/relationships/hyperlink" Target="https://esaj.tjsp.jus.br/cpopg/show.do?processo.codigo=68Z0C0QX70000&amp;processo.foro=224&amp;processo.numero=0034891-40.2012.8.26.0224" TargetMode="External"/><Relationship Id="rId389" Type="http://schemas.openxmlformats.org/officeDocument/2006/relationships/hyperlink" Target="https://esaj.tjsp.jus.br/cpopg/show.do?processo.codigo=020022RPF0000&amp;processo.foro=2&amp;processo.numero=1034021-81.2020.8.26.0002" TargetMode="External"/><Relationship Id="rId193" Type="http://schemas.openxmlformats.org/officeDocument/2006/relationships/hyperlink" Target="https://esaj.tjsp.jus.br/cpopg/show.do?processo.codigo=030015AUG0000&amp;processo.foro=3&amp;processo.numero=1000200-25.2016.8.26.0003" TargetMode="External"/><Relationship Id="rId207" Type="http://schemas.openxmlformats.org/officeDocument/2006/relationships/hyperlink" Target="https://esaj.tjsp.jus.br/cpopg/show.do?processo.codigo=1H000GXAX0000&amp;processo.foro=53&amp;processo.numero=1005733-67.2020.8.26.0053" TargetMode="External"/><Relationship Id="rId249" Type="http://schemas.openxmlformats.org/officeDocument/2006/relationships/hyperlink" Target="https://pje1g.trf3.jus.br/pje/login.seam" TargetMode="External"/><Relationship Id="rId13" Type="http://schemas.openxmlformats.org/officeDocument/2006/relationships/hyperlink" Target="https://esaj.tjsp.jus.br/cpopg/show.do?processo.codigo=02001HSEI0000&amp;processo.foro=2&amp;uuidCaptcha=sajcaptcha_87eedba3e32042088ec7306d651b0726" TargetMode="External"/><Relationship Id="rId109" Type="http://schemas.openxmlformats.org/officeDocument/2006/relationships/hyperlink" Target="https://esaj.tjsp.jus.br/cpopg/show.do?processo.codigo=1H000EW1C0000&amp;processo.foro=53" TargetMode="External"/><Relationship Id="rId260" Type="http://schemas.openxmlformats.org/officeDocument/2006/relationships/hyperlink" Target="https://esaj.tjsp.jus.br/cpopg/show.do?processo.codigo=68001067M0000&amp;processo.foro=224&amp;processo.numero=0035588-17.2019.8.26.0224" TargetMode="External"/><Relationship Id="rId316" Type="http://schemas.openxmlformats.org/officeDocument/2006/relationships/hyperlink" Target="https://esaj.tjsp.jus.br/cpopg/show.do?processo.codigo=680013QW10000&amp;processo.foro=224&amp;processo.numero=0018132-20.2020.8.26.0224" TargetMode="External"/><Relationship Id="rId55" Type="http://schemas.openxmlformats.org/officeDocument/2006/relationships/hyperlink" Target="https://esaj.tjsp.jus.br/cpopg/show.do?processo.codigo=68000Q08A0000&amp;processo.foro=224&amp;uuidCaptcha=sajcaptcha_f64d4b6182794403bebd983c0e342843" TargetMode="External"/><Relationship Id="rId97" Type="http://schemas.openxmlformats.org/officeDocument/2006/relationships/hyperlink" Target="https://esaj.tjsp.jus.br/cpopg/show.do?processo.codigo=1H0008JHS0000&amp;processo.foro=53" TargetMode="External"/><Relationship Id="rId120" Type="http://schemas.openxmlformats.org/officeDocument/2006/relationships/hyperlink" Target="https://esaj.tjsp.jus.br/cpopg/show.do?processo.codigo=2SZX7N7UC0000&amp;processo.foro=100&amp;processo.numero=0224372-45.2008.8.26.0100" TargetMode="External"/><Relationship Id="rId358" Type="http://schemas.openxmlformats.org/officeDocument/2006/relationships/hyperlink" Target="https://esaj.tjsp.jus.br/cpopg/show.do?processo.codigo=6800165KL0000&amp;processo.foro=224&amp;processo.numero=0006210-45.2021.8.26.0224" TargetMode="External"/><Relationship Id="rId162" Type="http://schemas.openxmlformats.org/officeDocument/2006/relationships/hyperlink" Target="https://esaj.tjsp.jus.br/cpopg/show.do?processo.codigo=080015SQT0000&amp;processo.foro=8&amp;processo.numero=0008984-22.2018.8.26.0008" TargetMode="External"/><Relationship Id="rId218" Type="http://schemas.openxmlformats.org/officeDocument/2006/relationships/hyperlink" Target="https://esaj.tjsp.jus.br/cpopg/show.do?processo.codigo=68000SWMY0000&amp;processo.foro=224&amp;processo.numero=0030607-76.2018.8.26.0224" TargetMode="External"/><Relationship Id="rId271" Type="http://schemas.openxmlformats.org/officeDocument/2006/relationships/hyperlink" Target="https://esaj.tjsp.jus.br/cpopg/show.do?processo.codigo=0J0004MTI0000&amp;processo.foro=19&amp;processo.numero=1011467-72.2018.8.26.0019" TargetMode="External"/><Relationship Id="rId24" Type="http://schemas.openxmlformats.org/officeDocument/2006/relationships/hyperlink" Target="https://esaj.tjsp.jus.br/cpopg/show.do?processo.codigo=68000GVTH0000&amp;processo.foro=224&amp;uuidCaptcha=sajcaptcha_f35b6bd8a7c44c9ea65e64f115f17e7c" TargetMode="External"/><Relationship Id="rId66" Type="http://schemas.openxmlformats.org/officeDocument/2006/relationships/hyperlink" Target="http://www.jfsp.jus.br/foruns-federais/" TargetMode="External"/><Relationship Id="rId131" Type="http://schemas.openxmlformats.org/officeDocument/2006/relationships/hyperlink" Target="https://esaj.tjsp.jus.br/cpopg/show.do?processo.codigo=02001HSTX0000&amp;processo.foro=2&amp;processo.numero=1043042-86.2017.8.26.0002" TargetMode="External"/><Relationship Id="rId327" Type="http://schemas.openxmlformats.org/officeDocument/2006/relationships/hyperlink" Target="https://esaj.tjsp.jus.br/cpopg/show.do?processo.codigo=68001503I0000&amp;processo.foro=224&amp;processo.numero=1038133-09.2020.8.26.0224" TargetMode="External"/><Relationship Id="rId369" Type="http://schemas.openxmlformats.org/officeDocument/2006/relationships/hyperlink" Target="https://pje1g.trf3.jus.br/pje/ConsultaPublica/listView.seam" TargetMode="External"/><Relationship Id="rId173" Type="http://schemas.openxmlformats.org/officeDocument/2006/relationships/hyperlink" Target="http://www.jfsp.jus.br/foruns-federais/" TargetMode="External"/><Relationship Id="rId229" Type="http://schemas.openxmlformats.org/officeDocument/2006/relationships/hyperlink" Target="https://esaj.tjsp.jus.br/cpopg/show.do?processo.codigo=680010JE10000&amp;processo.foro=224&amp;processo.numero=0040863-44.2019.8.26.0224" TargetMode="External"/><Relationship Id="rId380" Type="http://schemas.openxmlformats.org/officeDocument/2006/relationships/hyperlink" Target="https://esaj.tjsp.jus.br/cpopg/show.do?processo.codigo=GEZ2R025O0000&amp;processo.foro=590&amp;processo.numero=0002796-77.1999.8.26.0590" TargetMode="External"/><Relationship Id="rId240" Type="http://schemas.openxmlformats.org/officeDocument/2006/relationships/hyperlink" Target="https://pje1g.trf3.jus.br/pje/login.seam" TargetMode="External"/><Relationship Id="rId35" Type="http://schemas.openxmlformats.org/officeDocument/2006/relationships/hyperlink" Target="http://www.jfsp.jus.br/foruns-federais/" TargetMode="External"/><Relationship Id="rId77" Type="http://schemas.openxmlformats.org/officeDocument/2006/relationships/hyperlink" Target="https://esaj.tjsp.jus.br/cpopg/show.do?localPesquisa.cdLocal=565&amp;processo.codigo=FP000072J0001&amp;processo.foro=565" TargetMode="External"/><Relationship Id="rId100" Type="http://schemas.openxmlformats.org/officeDocument/2006/relationships/hyperlink" Target="https://esaj.tjsp.jus.br/cpopg/show.do?processo.codigo=080013SMM0000&amp;processo.foro=8" TargetMode="External"/><Relationship Id="rId282" Type="http://schemas.openxmlformats.org/officeDocument/2006/relationships/hyperlink" Target="https://esaj.tjsp.jus.br/cpopg/show.do?processo.codigo=68000ZCQ70000&amp;processo.foro=224&amp;processo.numero=0027363-08.2019.8.26.0224" TargetMode="External"/><Relationship Id="rId338" Type="http://schemas.openxmlformats.org/officeDocument/2006/relationships/hyperlink" Target="https://esaj.tjsp.jus.br/cpopg/show.do?processo.codigo=680012PLD0000&amp;processo.foro=224&amp;processo.numero=1011393-14.2020.8.26.0224" TargetMode="External"/><Relationship Id="rId8" Type="http://schemas.openxmlformats.org/officeDocument/2006/relationships/hyperlink" Target="https://esaj.tjsp.jus.br/cpopg/show.do?processo.codigo=1W001514N0000&amp;processo.foro=68&amp;uuidCaptcha=sajcaptcha_ab629ab35634419f90e87cd58bc64035" TargetMode="External"/><Relationship Id="rId142" Type="http://schemas.openxmlformats.org/officeDocument/2006/relationships/hyperlink" Target="https://esaj.tjsp.jus.br/cpopg/show.do?processo.codigo=68000PXT20000&amp;processo.foro=224&amp;processo.numero=1045099-90.2017.8.26.0224" TargetMode="External"/><Relationship Id="rId184" Type="http://schemas.openxmlformats.org/officeDocument/2006/relationships/hyperlink" Target="https://esaj.tjsp.jus.br/cpopg/show.do?processo.codigo=01001I5120000&amp;processo.foro=1&amp;processo.numero=1021436-34.2019.8.26.0001" TargetMode="External"/><Relationship Id="rId391" Type="http://schemas.openxmlformats.org/officeDocument/2006/relationships/hyperlink" Target="https://esaj.tjsp.jus.br/cpopg/show.do?processo.codigo=68Z040KYH0000&amp;processo.foro=224&amp;processo.numero=0027161-56.2004.8.26.0224" TargetMode="External"/><Relationship Id="rId251" Type="http://schemas.openxmlformats.org/officeDocument/2006/relationships/hyperlink" Target="https://esaj.tjsp.jus.br/cpopg/show.do?processo.codigo=060013ZB30000&amp;processo.foro=6&amp;processo.numero=1007104-52.2016.8.26.0006" TargetMode="External"/><Relationship Id="rId46" Type="http://schemas.openxmlformats.org/officeDocument/2006/relationships/hyperlink" Target="https://esaj.tjsp.jus.br/cpopg/show.do?processo.codigo=1W00154YT0000&amp;processo.foro=68" TargetMode="External"/><Relationship Id="rId293" Type="http://schemas.openxmlformats.org/officeDocument/2006/relationships/hyperlink" Target="https://esaj.tjsp.jus.br/cpopg/show.do?processo.codigo=GE0005TIX0000&amp;processo.foro=590&amp;processo.numero=0010890-81.2017.8.26.0590" TargetMode="External"/><Relationship Id="rId307" Type="http://schemas.openxmlformats.org/officeDocument/2006/relationships/hyperlink" Target="https://esaj.tjsp.jus.br/cpopg/show.do?processo.codigo=6800152XL0000&amp;processo.foro=224&amp;processo.numero=0026859-65.2020.8.26.0224&amp;uuidCaptcha=sajcaptcha_c6ff05c94f36432cbef1c78b65065491" TargetMode="External"/><Relationship Id="rId349" Type="http://schemas.openxmlformats.org/officeDocument/2006/relationships/hyperlink" Target="https://esaj.tjsp.jus.br/cpopg/show.do?processo.codigo=GE00074Z70000&amp;processo.foro=590&amp;processo.numero=0007038-15.2018.8.26.0590" TargetMode="External"/><Relationship Id="rId88" Type="http://schemas.openxmlformats.org/officeDocument/2006/relationships/hyperlink" Target="https://esaj.tjsp.jus.br/cpopg/show.do?processo.codigo=02001L0BF0000&amp;processo.foro=2&amp;uuidCaptcha=sajcaptcha_84538448a4a84d3796a5a50402c1a781" TargetMode="External"/><Relationship Id="rId111" Type="http://schemas.openxmlformats.org/officeDocument/2006/relationships/hyperlink" Target="https://esaj.tjsp.jus.br/cpopg/show.do?processo.codigo=02001JKBH0000&amp;processo.foro=2&amp;uuidCaptcha=sajcaptcha_691c18e078b64663a134f8bc3e387952" TargetMode="External"/><Relationship Id="rId153" Type="http://schemas.openxmlformats.org/officeDocument/2006/relationships/hyperlink" Target="https://esaj.tjsp.jus.br/cpopg/show.do?processo.codigo=02001UVVL0000&amp;processo.foro=2&amp;processo.numero=0019256-59.2019.8.26.0002" TargetMode="External"/><Relationship Id="rId195" Type="http://schemas.openxmlformats.org/officeDocument/2006/relationships/hyperlink" Target="https://esaj.tjsp.jus.br/cpopg/show.do?processo.codigo=2S000IFDD0000&amp;processo.foro=100&amp;processo.numero=1101632-24.2015.8.26.0100" TargetMode="External"/><Relationship Id="rId209" Type="http://schemas.openxmlformats.org/officeDocument/2006/relationships/hyperlink" Target="https://esaj.tjsp.jus.br/cpopg/show.do?processo.codigo=2S000TO8D0000&amp;processo.foro=100&amp;processo.numero=1012519-54.2018.8.26.0100" TargetMode="External"/><Relationship Id="rId360" Type="http://schemas.openxmlformats.org/officeDocument/2006/relationships/hyperlink" Target="https://esaj.tjsp.jus.br/cpopg/show.do?processo.codigo=68000QA010000&amp;processo.foro=224&amp;processo.numero=1001641-86.2018.8.26.0224" TargetMode="External"/><Relationship Id="rId220" Type="http://schemas.openxmlformats.org/officeDocument/2006/relationships/hyperlink" Target="https://esaj.tjsp.jus.br/cpopg/show.do?processo.codigo=680011SKE0000&amp;processo.foro=224&amp;processo.numero=1001095-60.2020.8.26.0224" TargetMode="External"/><Relationship Id="rId15" Type="http://schemas.openxmlformats.org/officeDocument/2006/relationships/hyperlink" Target="http://www.jfsp.jus.br/foruns-federais/" TargetMode="External"/><Relationship Id="rId57" Type="http://schemas.openxmlformats.org/officeDocument/2006/relationships/hyperlink" Target="http://www.jfsp.jus.br/foruns-federais/" TargetMode="External"/><Relationship Id="rId262" Type="http://schemas.openxmlformats.org/officeDocument/2006/relationships/hyperlink" Target="https://esaj.tjsp.jus.br/cpopg/show.do?processo.codigo=GQ000IBEP0000&amp;processo.foro=602&amp;processo.numero=1035404-74.2019.8.26.0602" TargetMode="External"/><Relationship Id="rId318" Type="http://schemas.openxmlformats.org/officeDocument/2006/relationships/hyperlink" Target="http://www.jfsp.jus.br/foruns-federais/" TargetMode="External"/><Relationship Id="rId99" Type="http://schemas.openxmlformats.org/officeDocument/2006/relationships/hyperlink" Target="https://esaj.tjsp.jus.br/cpopg/show.do?processo.codigo=0800157MH0000&amp;processo.foro=8&amp;uuidCaptcha=sajcaptcha_cd83563b98ab44adb545e6df787a6ec3%5b%5d" TargetMode="External"/><Relationship Id="rId122" Type="http://schemas.openxmlformats.org/officeDocument/2006/relationships/hyperlink" Target="https://esaj.tjsp.jus.br/cpopg/show.do?localPesquisa.cdLocal=8&amp;processo.codigo=080012O6D0001&amp;processo.foro=8" TargetMode="External"/><Relationship Id="rId164" Type="http://schemas.openxmlformats.org/officeDocument/2006/relationships/hyperlink" Target="https://esaj.tjsp.jus.br/cpopg/show.do?processo.codigo=0800162770000&amp;processo.foro=8&amp;processo.numero=0001667-36.2019.8.26.0008&amp;uuidCaptcha=sajcaptcha_acd0fc6b4c4b49638516e3b43dbb5c65" TargetMode="External"/><Relationship Id="rId371" Type="http://schemas.openxmlformats.org/officeDocument/2006/relationships/hyperlink" Target="https://pje1g.trf3.jus.br/pje/ConsultaPublica/listView.seam" TargetMode="External"/><Relationship Id="rId26" Type="http://schemas.openxmlformats.org/officeDocument/2006/relationships/hyperlink" Target="https://esaj.tjsp.jus.br/cpopg/show.do?processo.codigo=080014OHX0000&amp;processo.foro=8&amp;uuidCaptcha=sajcaptcha_f74548bfd11a47bfbfa8375db2a6569a" TargetMode="External"/><Relationship Id="rId231" Type="http://schemas.openxmlformats.org/officeDocument/2006/relationships/hyperlink" Target="https://esaj.tjsp.jus.br/cpopg/show.do?processo.codigo=1H000H9A50000&amp;processo.foro=53&amp;processo.numero=1016500-67.2020.8.26.0053" TargetMode="External"/><Relationship Id="rId273" Type="http://schemas.openxmlformats.org/officeDocument/2006/relationships/hyperlink" Target="https://esaj.tjsp.jus.br/cpopg/show.do?processo.codigo=680013IOI0000&amp;processo.foro=224&amp;processo.numero=0016458-07.2020.8.26.0224" TargetMode="External"/><Relationship Id="rId329" Type="http://schemas.openxmlformats.org/officeDocument/2006/relationships/hyperlink" Target="https://esaj.tjsp.jus.br/cpopg/show.do?processo.codigo=6800155ON0000&amp;processo.foro=224&amp;processo.numero=0027421-74.2020.8.26.0224" TargetMode="External"/><Relationship Id="rId68" Type="http://schemas.openxmlformats.org/officeDocument/2006/relationships/hyperlink" Target="https://pje1g.trf3.jus.br/pje/ConsultaPublica/listView.seam" TargetMode="External"/><Relationship Id="rId133" Type="http://schemas.openxmlformats.org/officeDocument/2006/relationships/hyperlink" Target="https://esaj.tjsp.jus.br/cpopg/show.do?processo.codigo=68000WUEI0000&amp;processo.foro=224&amp;processo.numero=1013549-09.2019.8.26.0224" TargetMode="External"/><Relationship Id="rId175" Type="http://schemas.openxmlformats.org/officeDocument/2006/relationships/hyperlink" Target="https://esaj.tjsp.jus.br/cpopg/show.do?processo.codigo=1H000DYE00000&amp;processo.foro=53&amp;processo.numero=0033839-27.2018.8.26.0053" TargetMode="External"/><Relationship Id="rId340" Type="http://schemas.openxmlformats.org/officeDocument/2006/relationships/hyperlink" Target="https://esaj.tjsp.jus.br/cpopg/show.do?processo.codigo=FP0003ITB0000&amp;processo.foro=565&amp;processo.numero=1004228-91.2019.8.26.0565" TargetMode="External"/><Relationship Id="rId200" Type="http://schemas.openxmlformats.org/officeDocument/2006/relationships/hyperlink" Target="https://esaj.tjsp.jus.br/cpopg/show.do?processo.codigo=02001VF2R0000&amp;processo.foro=2&amp;processo.numero=1039383-98.2019.8.26.0002" TargetMode="External"/><Relationship Id="rId382" Type="http://schemas.openxmlformats.org/officeDocument/2006/relationships/hyperlink" Target="https://esaj.tjsp.jus.br/cpopg/show.do?processo.codigo=6800173QZ0000&amp;processo.foro=224&amp;processo.numero=0015148-29.2021.8.26.0224" TargetMode="External"/><Relationship Id="rId242" Type="http://schemas.openxmlformats.org/officeDocument/2006/relationships/hyperlink" Target="https://pje1g.trf3.jus.br/pje/login.seam" TargetMode="External"/><Relationship Id="rId284" Type="http://schemas.openxmlformats.org/officeDocument/2006/relationships/hyperlink" Target="https://esaj.tjsp.jus.br/cpopg/show.do?processo.codigo=FM000E79L0000&amp;processo.foro=562&amp;processo.numero=0013797-45.2019.8.26.0562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1">
    <tabColor theme="4" tint="-0.499984740745262"/>
  </sheetPr>
  <dimension ref="A1:AV502"/>
  <sheetViews>
    <sheetView showGridLines="0" tabSelected="1" zoomScaleNormal="100" zoomScaleSheetLayoutView="100" workbookViewId="0">
      <pane xSplit="2" ySplit="1" topLeftCell="I215" activePane="bottomRight" state="frozen"/>
      <selection pane="topRight"/>
      <selection pane="bottomLeft"/>
      <selection pane="bottomRight" activeCell="M217" sqref="M217"/>
    </sheetView>
  </sheetViews>
  <sheetFormatPr defaultColWidth="8.7265625" defaultRowHeight="14.5" outlineLevelCol="1" x14ac:dyDescent="0.35"/>
  <cols>
    <col min="1" max="1" width="9.54296875" style="14" customWidth="1"/>
    <col min="2" max="2" width="26.54296875" style="14" customWidth="1"/>
    <col min="3" max="4" width="8.7265625" style="14" customWidth="1"/>
    <col min="5" max="5" width="40.7265625" style="14" customWidth="1"/>
    <col min="6" max="6" width="18.7265625" style="14" customWidth="1"/>
    <col min="7" max="7" width="5.7265625" style="2" customWidth="1"/>
    <col min="8" max="8" width="40.7265625" style="14" customWidth="1"/>
    <col min="9" max="9" width="18.7265625" style="14" customWidth="1"/>
    <col min="10" max="10" width="4.7265625" style="2" customWidth="1"/>
    <col min="11" max="11" width="26.7265625" style="14" customWidth="1"/>
    <col min="12" max="12" width="38.7265625" style="2" customWidth="1"/>
    <col min="13" max="13" width="35.7265625" style="14" customWidth="1"/>
    <col min="14" max="14" width="16.7265625" style="14" customWidth="1"/>
    <col min="15" max="15" width="12.54296875" style="14" customWidth="1"/>
    <col min="16" max="16" width="15.7265625" style="14" customWidth="1"/>
    <col min="17" max="17" width="13.7265625" style="14" customWidth="1"/>
    <col min="18" max="18" width="5.7265625" style="14" customWidth="1"/>
    <col min="19" max="19" width="55.7265625" style="14" customWidth="1"/>
    <col min="20" max="20" width="30.7265625" style="14" customWidth="1"/>
    <col min="21" max="21" width="20.7265625" style="14" customWidth="1"/>
    <col min="22" max="22" width="36.7265625" style="14" customWidth="1"/>
    <col min="23" max="24" width="8.7265625" style="14" customWidth="1"/>
    <col min="25" max="25" width="16.54296875" customWidth="1"/>
    <col min="26" max="26" width="21.7265625" customWidth="1"/>
    <col min="27" max="27" width="16.7265625" customWidth="1"/>
    <col min="28" max="28" width="14.7265625" customWidth="1" outlineLevel="1"/>
    <col min="29" max="29" width="25.7265625" customWidth="1" outlineLevel="1"/>
    <col min="30" max="30" width="20.7265625" customWidth="1" outlineLevel="1"/>
    <col min="31" max="31" width="14.7265625" style="72" customWidth="1" outlineLevel="1"/>
    <col min="32" max="32" width="20.7265625" customWidth="1" outlineLevel="1"/>
    <col min="33" max="33" width="11.54296875" bestFit="1" customWidth="1" outlineLevel="1"/>
    <col min="34" max="34" width="14.7265625" style="72" customWidth="1" outlineLevel="1"/>
    <col min="35" max="35" width="16.54296875" customWidth="1" outlineLevel="1"/>
    <col min="36" max="36" width="11.54296875" bestFit="1" customWidth="1" outlineLevel="1"/>
    <col min="37" max="37" width="14.7265625" style="72" customWidth="1" outlineLevel="1"/>
    <col min="38" max="38" width="16.54296875" customWidth="1" outlineLevel="1"/>
    <col min="39" max="39" width="16.54296875" hidden="1" customWidth="1" outlineLevel="1"/>
    <col min="40" max="40" width="14.7265625" style="72" customWidth="1" outlineLevel="1"/>
    <col min="41" max="41" width="16.54296875" customWidth="1" outlineLevel="1"/>
    <col min="42" max="42" width="16.54296875" hidden="1" customWidth="1" outlineLevel="1"/>
    <col min="43" max="43" width="14.7265625" customWidth="1" outlineLevel="1"/>
    <col min="44" max="45" width="16.54296875" customWidth="1" outlineLevel="1"/>
    <col min="46" max="46" width="25.7265625" customWidth="1" outlineLevel="1"/>
    <col min="47" max="47" width="8.7265625" customWidth="1"/>
    <col min="48" max="48" width="6.54296875" customWidth="1"/>
    <col min="49" max="16384" width="8.7265625" style="14"/>
  </cols>
  <sheetData>
    <row r="1" spans="1:48" ht="90" customHeight="1" x14ac:dyDescent="0.35">
      <c r="A1" s="80" t="s">
        <v>1583</v>
      </c>
      <c r="B1" s="25" t="s">
        <v>3</v>
      </c>
      <c r="C1" s="25" t="s">
        <v>1004</v>
      </c>
      <c r="D1" s="25" t="s">
        <v>1733</v>
      </c>
      <c r="E1" s="25" t="s">
        <v>917</v>
      </c>
      <c r="F1" s="25" t="s">
        <v>1028</v>
      </c>
      <c r="G1" s="25" t="s">
        <v>1032</v>
      </c>
      <c r="H1" s="25" t="s">
        <v>918</v>
      </c>
      <c r="I1" s="25" t="s">
        <v>1029</v>
      </c>
      <c r="J1" s="25" t="s">
        <v>1031</v>
      </c>
      <c r="K1" s="997" t="s">
        <v>3014</v>
      </c>
      <c r="L1" s="3" t="s">
        <v>4</v>
      </c>
      <c r="M1" s="33" t="s">
        <v>5</v>
      </c>
      <c r="N1" s="25" t="s">
        <v>1003</v>
      </c>
      <c r="O1" s="25" t="s">
        <v>1008</v>
      </c>
      <c r="P1" s="25" t="s">
        <v>1009</v>
      </c>
      <c r="Q1" s="32" t="s">
        <v>1011</v>
      </c>
      <c r="R1" s="27" t="s">
        <v>8</v>
      </c>
      <c r="S1" s="3" t="s">
        <v>9</v>
      </c>
      <c r="T1" s="5" t="s">
        <v>10</v>
      </c>
      <c r="U1" s="26" t="s">
        <v>6</v>
      </c>
      <c r="V1" s="5" t="s">
        <v>7</v>
      </c>
      <c r="W1" s="25" t="s">
        <v>1001</v>
      </c>
      <c r="X1" s="6" t="s">
        <v>11</v>
      </c>
      <c r="Y1" s="36" t="s">
        <v>1375</v>
      </c>
      <c r="Z1" s="71" t="s">
        <v>1568</v>
      </c>
      <c r="AA1" s="899" t="s">
        <v>2953</v>
      </c>
      <c r="AB1" s="68" t="s">
        <v>1537</v>
      </c>
      <c r="AC1" s="68" t="s">
        <v>1538</v>
      </c>
      <c r="AD1" s="68" t="s">
        <v>1647</v>
      </c>
      <c r="AE1" s="67" t="s">
        <v>1506</v>
      </c>
      <c r="AF1" s="67" t="s">
        <v>1529</v>
      </c>
      <c r="AG1" s="67" t="s">
        <v>1528</v>
      </c>
      <c r="AH1" s="67" t="s">
        <v>1507</v>
      </c>
      <c r="AI1" s="67" t="s">
        <v>1530</v>
      </c>
      <c r="AJ1" s="67" t="s">
        <v>1533</v>
      </c>
      <c r="AK1" s="67" t="s">
        <v>1508</v>
      </c>
      <c r="AL1" s="67" t="s">
        <v>1531</v>
      </c>
      <c r="AM1" s="67" t="s">
        <v>1534</v>
      </c>
      <c r="AN1" s="67" t="s">
        <v>1509</v>
      </c>
      <c r="AO1" s="67" t="s">
        <v>1532</v>
      </c>
      <c r="AP1" s="67" t="s">
        <v>1535</v>
      </c>
      <c r="AQ1" s="67" t="s">
        <v>1575</v>
      </c>
      <c r="AR1" s="67" t="s">
        <v>1574</v>
      </c>
      <c r="AS1" s="67" t="s">
        <v>1573</v>
      </c>
      <c r="AT1" s="66" t="s">
        <v>1536</v>
      </c>
      <c r="AU1" s="28" t="s">
        <v>1000</v>
      </c>
      <c r="AV1" s="1035" t="s">
        <v>1576</v>
      </c>
    </row>
    <row r="2" spans="1:48" ht="35.15" customHeight="1" x14ac:dyDescent="0.3">
      <c r="A2" s="1048" t="s">
        <v>1899</v>
      </c>
      <c r="B2" s="187" t="s">
        <v>12</v>
      </c>
      <c r="C2" s="188" t="str">
        <f>MID(control[[#This Row],[Processo]],12,4)</f>
        <v>2003</v>
      </c>
      <c r="D2" s="188" t="str">
        <f>RIGHT(control[[#This Row],[Processo]],4)</f>
        <v>0219</v>
      </c>
      <c r="E2" s="189" t="s">
        <v>13</v>
      </c>
      <c r="F2" s="190" t="s">
        <v>919</v>
      </c>
      <c r="G2" s="191" t="s">
        <v>1019</v>
      </c>
      <c r="H2" s="189" t="s">
        <v>1254</v>
      </c>
      <c r="I2" s="190" t="s">
        <v>921</v>
      </c>
      <c r="J2" s="191" t="s">
        <v>1019</v>
      </c>
      <c r="K2" s="190" t="s">
        <v>920</v>
      </c>
      <c r="L2" s="191" t="s">
        <v>323</v>
      </c>
      <c r="M2" s="191" t="s">
        <v>14</v>
      </c>
      <c r="N2" s="192">
        <v>10000</v>
      </c>
      <c r="O2" s="193">
        <v>42835</v>
      </c>
      <c r="P2" s="194" t="s">
        <v>1015</v>
      </c>
      <c r="Q2" s="195" t="s">
        <v>1016</v>
      </c>
      <c r="R2" s="196" t="s">
        <v>17</v>
      </c>
      <c r="S2" s="197" t="s">
        <v>960</v>
      </c>
      <c r="T2" s="198" t="s">
        <v>18</v>
      </c>
      <c r="U2" s="191" t="s">
        <v>1253</v>
      </c>
      <c r="V2" s="198" t="s">
        <v>653</v>
      </c>
      <c r="W2" s="199" t="s">
        <v>19</v>
      </c>
      <c r="X2" s="200" t="s">
        <v>20</v>
      </c>
      <c r="Y2" s="201" t="s">
        <v>15</v>
      </c>
      <c r="Z2" s="192">
        <v>200</v>
      </c>
      <c r="AA2" s="201"/>
      <c r="AB2" s="192">
        <v>200</v>
      </c>
      <c r="AC2" s="193">
        <v>42835</v>
      </c>
      <c r="AD2" s="286" t="s">
        <v>1539</v>
      </c>
      <c r="AE2" s="192">
        <v>200</v>
      </c>
      <c r="AF2" s="193">
        <v>43970</v>
      </c>
      <c r="AG2" s="286" t="s">
        <v>0</v>
      </c>
      <c r="AH2" s="192"/>
      <c r="AI2" s="193"/>
      <c r="AJ2" s="193"/>
      <c r="AK2" s="192"/>
      <c r="AL2" s="193"/>
      <c r="AM2" s="4"/>
      <c r="AN2" s="192"/>
      <c r="AO2" s="193"/>
      <c r="AP2" s="4"/>
      <c r="AQ2" s="193"/>
      <c r="AR2" s="193"/>
      <c r="AS2" s="193"/>
      <c r="AT2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" s="218" t="s">
        <v>20</v>
      </c>
      <c r="AV2" s="1040">
        <v>-1</v>
      </c>
    </row>
    <row r="3" spans="1:48" ht="35.15" customHeight="1" x14ac:dyDescent="0.3">
      <c r="A3" s="1048" t="s">
        <v>1900</v>
      </c>
      <c r="B3" s="187" t="s">
        <v>21</v>
      </c>
      <c r="C3" s="188" t="str">
        <f>MID(control[[#This Row],[Processo]],12,4)</f>
        <v>2015</v>
      </c>
      <c r="D3" s="188" t="str">
        <f>RIGHT(control[[#This Row],[Processo]],4)</f>
        <v>6100</v>
      </c>
      <c r="E3" s="202" t="s">
        <v>922</v>
      </c>
      <c r="F3" s="203" t="s">
        <v>919</v>
      </c>
      <c r="G3" s="204" t="s">
        <v>1020</v>
      </c>
      <c r="H3" s="202" t="s">
        <v>926</v>
      </c>
      <c r="I3" s="203" t="s">
        <v>921</v>
      </c>
      <c r="J3" s="204" t="s">
        <v>1019</v>
      </c>
      <c r="K3" s="203" t="s">
        <v>920</v>
      </c>
      <c r="L3" s="204" t="s">
        <v>22</v>
      </c>
      <c r="M3" s="204" t="s">
        <v>23</v>
      </c>
      <c r="N3" s="205">
        <v>71387.199999999997</v>
      </c>
      <c r="O3" s="206">
        <v>42927</v>
      </c>
      <c r="P3" s="194" t="s">
        <v>1560</v>
      </c>
      <c r="Q3" s="207" t="s">
        <v>1099</v>
      </c>
      <c r="R3" s="208" t="s">
        <v>25</v>
      </c>
      <c r="S3" s="209" t="s">
        <v>935</v>
      </c>
      <c r="T3" s="210" t="s">
        <v>26</v>
      </c>
      <c r="U3" s="204" t="s">
        <v>1246</v>
      </c>
      <c r="V3" s="210" t="s">
        <v>1259</v>
      </c>
      <c r="W3" s="199" t="s">
        <v>19</v>
      </c>
      <c r="X3" s="200" t="s">
        <v>20</v>
      </c>
      <c r="Y3" s="211">
        <v>8100</v>
      </c>
      <c r="Z3" s="212" t="s">
        <v>1627</v>
      </c>
      <c r="AA3" s="233"/>
      <c r="AB3" s="213"/>
      <c r="AC3" s="214"/>
      <c r="AD3" s="215"/>
      <c r="AE3" s="216"/>
      <c r="AF3" s="214"/>
      <c r="AG3" s="214"/>
      <c r="AH3" s="216"/>
      <c r="AI3" s="214"/>
      <c r="AJ3" s="214"/>
      <c r="AK3" s="216"/>
      <c r="AL3" s="214"/>
      <c r="AM3" s="84"/>
      <c r="AN3" s="216"/>
      <c r="AO3" s="214"/>
      <c r="AP3" s="84"/>
      <c r="AQ3" s="214"/>
      <c r="AR3" s="214"/>
      <c r="AS3" s="214"/>
      <c r="AT3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" s="218" t="s">
        <v>38</v>
      </c>
      <c r="AV3" s="1040">
        <v>0</v>
      </c>
    </row>
    <row r="4" spans="1:48" ht="35.15" customHeight="1" x14ac:dyDescent="0.3">
      <c r="A4" s="69" t="s">
        <v>1901</v>
      </c>
      <c r="B4" s="1" t="s">
        <v>27</v>
      </c>
      <c r="C4" s="82" t="str">
        <f>MID(control[[#This Row],[Processo]],12,4)</f>
        <v>1994</v>
      </c>
      <c r="D4" s="82" t="str">
        <f>RIGHT(control[[#This Row],[Processo]],4)</f>
        <v>0002</v>
      </c>
      <c r="E4" s="85" t="s">
        <v>28</v>
      </c>
      <c r="F4" s="86" t="s">
        <v>925</v>
      </c>
      <c r="G4" s="87" t="s">
        <v>1019</v>
      </c>
      <c r="H4" s="85" t="s">
        <v>988</v>
      </c>
      <c r="I4" s="86" t="s">
        <v>928</v>
      </c>
      <c r="J4" s="82" t="s">
        <v>1020</v>
      </c>
      <c r="K4" s="86" t="s">
        <v>920</v>
      </c>
      <c r="L4" s="87" t="s">
        <v>29</v>
      </c>
      <c r="M4" s="87" t="s">
        <v>30</v>
      </c>
      <c r="N4" s="88">
        <v>25000</v>
      </c>
      <c r="O4" s="89">
        <v>43130</v>
      </c>
      <c r="P4" s="90" t="s">
        <v>1561</v>
      </c>
      <c r="Q4" s="90" t="s">
        <v>1073</v>
      </c>
      <c r="R4" s="91" t="s">
        <v>17</v>
      </c>
      <c r="S4" s="92" t="s">
        <v>949</v>
      </c>
      <c r="T4" s="93" t="s">
        <v>32</v>
      </c>
      <c r="U4" s="87" t="s">
        <v>1257</v>
      </c>
      <c r="V4" s="93" t="s">
        <v>1241</v>
      </c>
      <c r="W4" s="94" t="s">
        <v>19</v>
      </c>
      <c r="X4" s="95" t="s">
        <v>20</v>
      </c>
      <c r="Y4" s="96">
        <v>12000</v>
      </c>
      <c r="Z4" s="97">
        <v>12000</v>
      </c>
      <c r="AA4" s="99"/>
      <c r="AB4" s="97">
        <v>6000</v>
      </c>
      <c r="AC4" s="98">
        <v>43292</v>
      </c>
      <c r="AD4" s="124" t="s">
        <v>1555</v>
      </c>
      <c r="AE4" s="97">
        <v>6000</v>
      </c>
      <c r="AF4" s="98">
        <v>43292</v>
      </c>
      <c r="AG4" s="123" t="s">
        <v>0</v>
      </c>
      <c r="AH4" s="97"/>
      <c r="AI4" s="98"/>
      <c r="AJ4" s="98"/>
      <c r="AK4" s="97"/>
      <c r="AL4" s="98"/>
      <c r="AM4" s="98"/>
      <c r="AN4" s="97"/>
      <c r="AO4" s="98"/>
      <c r="AP4" s="98"/>
      <c r="AQ4" s="98"/>
      <c r="AR4" s="98"/>
      <c r="AS4" s="98"/>
      <c r="AT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6000</v>
      </c>
      <c r="AU4" s="399" t="s">
        <v>38</v>
      </c>
      <c r="AV4" s="1041">
        <v>1</v>
      </c>
    </row>
    <row r="5" spans="1:48" ht="35.15" customHeight="1" x14ac:dyDescent="0.3">
      <c r="A5" s="1048" t="s">
        <v>1902</v>
      </c>
      <c r="B5" s="187" t="s">
        <v>33</v>
      </c>
      <c r="C5" s="188" t="str">
        <f>MID(control[[#This Row],[Processo]],12,4)</f>
        <v>2017</v>
      </c>
      <c r="D5" s="188" t="str">
        <f>RIGHT(control[[#This Row],[Processo]],4)</f>
        <v>0100</v>
      </c>
      <c r="E5" s="202" t="s">
        <v>34</v>
      </c>
      <c r="F5" s="203" t="s">
        <v>919</v>
      </c>
      <c r="G5" s="204" t="s">
        <v>1019</v>
      </c>
      <c r="H5" s="202" t="s">
        <v>989</v>
      </c>
      <c r="I5" s="203" t="s">
        <v>927</v>
      </c>
      <c r="J5" s="204" t="s">
        <v>1047</v>
      </c>
      <c r="K5" s="203" t="s">
        <v>920</v>
      </c>
      <c r="L5" s="204" t="s">
        <v>35</v>
      </c>
      <c r="M5" s="204" t="s">
        <v>36</v>
      </c>
      <c r="N5" s="205">
        <v>200000</v>
      </c>
      <c r="O5" s="206">
        <v>43131</v>
      </c>
      <c r="P5" s="194" t="s">
        <v>1560</v>
      </c>
      <c r="Q5" s="207" t="s">
        <v>1099</v>
      </c>
      <c r="R5" s="208" t="s">
        <v>17</v>
      </c>
      <c r="S5" s="209" t="s">
        <v>939</v>
      </c>
      <c r="T5" s="210" t="s">
        <v>37</v>
      </c>
      <c r="U5" s="204" t="s">
        <v>1256</v>
      </c>
      <c r="V5" s="210" t="s">
        <v>1258</v>
      </c>
      <c r="W5" s="199" t="s">
        <v>1002</v>
      </c>
      <c r="X5" s="200" t="s">
        <v>38</v>
      </c>
      <c r="Y5" s="211">
        <v>51000</v>
      </c>
      <c r="Z5" s="212" t="s">
        <v>1627</v>
      </c>
      <c r="AA5" s="233"/>
      <c r="AB5" s="213"/>
      <c r="AC5" s="214"/>
      <c r="AD5" s="215"/>
      <c r="AE5" s="216"/>
      <c r="AF5" s="214"/>
      <c r="AG5" s="214"/>
      <c r="AH5" s="216"/>
      <c r="AI5" s="214"/>
      <c r="AJ5" s="214"/>
      <c r="AK5" s="216"/>
      <c r="AL5" s="214"/>
      <c r="AM5" s="84"/>
      <c r="AN5" s="216"/>
      <c r="AO5" s="214"/>
      <c r="AP5" s="84"/>
      <c r="AQ5" s="214"/>
      <c r="AR5" s="214"/>
      <c r="AS5" s="214"/>
      <c r="AT5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5" s="218" t="s">
        <v>38</v>
      </c>
      <c r="AV5" s="1040">
        <v>0</v>
      </c>
    </row>
    <row r="6" spans="1:48" ht="35.15" customHeight="1" x14ac:dyDescent="0.3">
      <c r="A6" s="69" t="s">
        <v>1903</v>
      </c>
      <c r="B6" s="65" t="s">
        <v>39</v>
      </c>
      <c r="C6" s="102" t="str">
        <f>MID(control[[#This Row],[Processo]],12,4)</f>
        <v>2016</v>
      </c>
      <c r="D6" s="102" t="str">
        <f>RIGHT(control[[#This Row],[Processo]],4)</f>
        <v>0068</v>
      </c>
      <c r="E6" s="103" t="s">
        <v>40</v>
      </c>
      <c r="F6" s="104" t="s">
        <v>919</v>
      </c>
      <c r="G6" s="105" t="s">
        <v>1020</v>
      </c>
      <c r="H6" s="103" t="s">
        <v>929</v>
      </c>
      <c r="I6" s="104" t="s">
        <v>921</v>
      </c>
      <c r="J6" s="105" t="s">
        <v>1019</v>
      </c>
      <c r="K6" s="104" t="s">
        <v>920</v>
      </c>
      <c r="L6" s="105" t="s">
        <v>41</v>
      </c>
      <c r="M6" s="105" t="s">
        <v>42</v>
      </c>
      <c r="N6" s="106">
        <v>67764.929999999993</v>
      </c>
      <c r="O6" s="107">
        <v>43131</v>
      </c>
      <c r="P6" s="90" t="s">
        <v>1209</v>
      </c>
      <c r="Q6" s="90" t="s">
        <v>1073</v>
      </c>
      <c r="R6" s="108" t="s">
        <v>17</v>
      </c>
      <c r="S6" s="109" t="s">
        <v>956</v>
      </c>
      <c r="T6" s="110" t="s">
        <v>43</v>
      </c>
      <c r="U6" s="105" t="s">
        <v>1256</v>
      </c>
      <c r="V6" s="110" t="s">
        <v>1258</v>
      </c>
      <c r="W6" s="111" t="s">
        <v>1002</v>
      </c>
      <c r="X6" s="112" t="s">
        <v>20</v>
      </c>
      <c r="Y6" s="113">
        <v>3000</v>
      </c>
      <c r="Z6" s="97">
        <v>6600</v>
      </c>
      <c r="AA6" s="99"/>
      <c r="AB6" s="97">
        <v>3000</v>
      </c>
      <c r="AC6" s="98">
        <v>43222</v>
      </c>
      <c r="AD6" s="124" t="s">
        <v>1562</v>
      </c>
      <c r="AE6" s="113">
        <v>3245.62</v>
      </c>
      <c r="AF6" s="114">
        <v>43914</v>
      </c>
      <c r="AG6" s="130"/>
      <c r="AH6" s="113"/>
      <c r="AI6" s="114"/>
      <c r="AJ6" s="114"/>
      <c r="AK6" s="113"/>
      <c r="AL6" s="114"/>
      <c r="AM6" s="114"/>
      <c r="AN6" s="113"/>
      <c r="AO6" s="114"/>
      <c r="AP6" s="114"/>
      <c r="AQ6" s="114"/>
      <c r="AR6" s="114"/>
      <c r="AS6" s="114"/>
      <c r="AT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3400</v>
      </c>
      <c r="AU6" s="116" t="s">
        <v>20</v>
      </c>
      <c r="AV6" s="1042" t="s">
        <v>1006</v>
      </c>
    </row>
    <row r="7" spans="1:48" ht="35.15" customHeight="1" x14ac:dyDescent="0.3">
      <c r="A7" s="1052" t="s">
        <v>1904</v>
      </c>
      <c r="B7" s="795" t="s">
        <v>44</v>
      </c>
      <c r="C7" s="796" t="str">
        <f>MID(control[[#This Row],[Processo]],12,4)</f>
        <v>2016</v>
      </c>
      <c r="D7" s="797" t="str">
        <f>RIGHT(control[[#This Row],[Processo]],4)</f>
        <v>0100</v>
      </c>
      <c r="E7" s="798" t="s">
        <v>45</v>
      </c>
      <c r="F7" s="799" t="s">
        <v>919</v>
      </c>
      <c r="G7" s="800" t="s">
        <v>1020</v>
      </c>
      <c r="H7" s="798" t="s">
        <v>46</v>
      </c>
      <c r="I7" s="799" t="s">
        <v>921</v>
      </c>
      <c r="J7" s="800" t="s">
        <v>1019</v>
      </c>
      <c r="K7" s="799" t="s">
        <v>920</v>
      </c>
      <c r="L7" s="800" t="s">
        <v>47</v>
      </c>
      <c r="M7" s="800" t="s">
        <v>48</v>
      </c>
      <c r="N7" s="801">
        <v>39443.279999999999</v>
      </c>
      <c r="O7" s="802">
        <v>43118</v>
      </c>
      <c r="P7" s="803" t="s">
        <v>1563</v>
      </c>
      <c r="Q7" s="804" t="s">
        <v>1564</v>
      </c>
      <c r="R7" s="805" t="s">
        <v>17</v>
      </c>
      <c r="S7" s="806" t="s">
        <v>940</v>
      </c>
      <c r="T7" s="807" t="s">
        <v>49</v>
      </c>
      <c r="U7" s="800" t="s">
        <v>1246</v>
      </c>
      <c r="V7" s="807" t="s">
        <v>1259</v>
      </c>
      <c r="W7" s="808" t="s">
        <v>1002</v>
      </c>
      <c r="X7" s="809" t="s">
        <v>20</v>
      </c>
      <c r="Y7" s="812">
        <v>9000</v>
      </c>
      <c r="Z7" s="811" t="s">
        <v>1627</v>
      </c>
      <c r="AA7" s="904"/>
      <c r="AB7" s="812"/>
      <c r="AC7" s="813"/>
      <c r="AD7" s="814"/>
      <c r="AE7" s="812"/>
      <c r="AF7" s="813"/>
      <c r="AG7" s="815"/>
      <c r="AH7" s="812"/>
      <c r="AI7" s="813"/>
      <c r="AJ7" s="813"/>
      <c r="AK7" s="812"/>
      <c r="AL7" s="813"/>
      <c r="AM7" s="794"/>
      <c r="AN7" s="812"/>
      <c r="AO7" s="813"/>
      <c r="AP7" s="794"/>
      <c r="AQ7" s="813"/>
      <c r="AR7" s="813"/>
      <c r="AS7" s="813"/>
      <c r="AT7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" s="816" t="s">
        <v>38</v>
      </c>
      <c r="AV7" s="1043" t="s">
        <v>1007</v>
      </c>
    </row>
    <row r="8" spans="1:48" ht="35.15" customHeight="1" x14ac:dyDescent="0.3">
      <c r="A8" s="1048" t="s">
        <v>1905</v>
      </c>
      <c r="B8" s="187" t="s">
        <v>50</v>
      </c>
      <c r="C8" s="188" t="str">
        <f>MID(control[[#This Row],[Processo]],12,4)</f>
        <v>2016</v>
      </c>
      <c r="D8" s="188" t="str">
        <f>RIGHT(control[[#This Row],[Processo]],4)</f>
        <v>0224</v>
      </c>
      <c r="E8" s="202" t="s">
        <v>51</v>
      </c>
      <c r="F8" s="203" t="s">
        <v>919</v>
      </c>
      <c r="G8" s="204" t="s">
        <v>1020</v>
      </c>
      <c r="H8" s="202" t="s">
        <v>52</v>
      </c>
      <c r="I8" s="203" t="s">
        <v>921</v>
      </c>
      <c r="J8" s="204" t="s">
        <v>1019</v>
      </c>
      <c r="K8" s="203" t="s">
        <v>920</v>
      </c>
      <c r="L8" s="204" t="s">
        <v>53</v>
      </c>
      <c r="M8" s="204" t="s">
        <v>54</v>
      </c>
      <c r="N8" s="205">
        <v>211850.29</v>
      </c>
      <c r="O8" s="206">
        <v>43137</v>
      </c>
      <c r="P8" s="194" t="s">
        <v>1565</v>
      </c>
      <c r="Q8" s="207" t="s">
        <v>1099</v>
      </c>
      <c r="R8" s="208" t="s">
        <v>17</v>
      </c>
      <c r="S8" s="209" t="s">
        <v>961</v>
      </c>
      <c r="T8" s="210" t="s">
        <v>55</v>
      </c>
      <c r="U8" s="204" t="s">
        <v>1246</v>
      </c>
      <c r="V8" s="210" t="s">
        <v>1259</v>
      </c>
      <c r="W8" s="199" t="s">
        <v>1002</v>
      </c>
      <c r="X8" s="200" t="s">
        <v>20</v>
      </c>
      <c r="Y8" s="211">
        <v>16800</v>
      </c>
      <c r="Z8" s="212" t="s">
        <v>1627</v>
      </c>
      <c r="AA8" s="233"/>
      <c r="AB8" s="213"/>
      <c r="AC8" s="214"/>
      <c r="AD8" s="215"/>
      <c r="AE8" s="211"/>
      <c r="AF8" s="220"/>
      <c r="AG8" s="214"/>
      <c r="AH8" s="211"/>
      <c r="AI8" s="220"/>
      <c r="AJ8" s="220"/>
      <c r="AK8" s="211"/>
      <c r="AL8" s="220"/>
      <c r="AM8" s="117"/>
      <c r="AN8" s="211"/>
      <c r="AO8" s="220"/>
      <c r="AP8" s="117"/>
      <c r="AQ8" s="220"/>
      <c r="AR8" s="220"/>
      <c r="AS8" s="220"/>
      <c r="AT8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" s="218" t="s">
        <v>38</v>
      </c>
      <c r="AV8" s="1040">
        <v>0</v>
      </c>
    </row>
    <row r="9" spans="1:48" ht="35.15" customHeight="1" x14ac:dyDescent="0.3">
      <c r="A9" s="1048" t="s">
        <v>1906</v>
      </c>
      <c r="B9" s="187" t="s">
        <v>312</v>
      </c>
      <c r="C9" s="188" t="str">
        <f>MID(control[[#This Row],[Processo]],12,4)</f>
        <v>2015</v>
      </c>
      <c r="D9" s="1187" t="s">
        <v>1621</v>
      </c>
      <c r="E9" s="202" t="s">
        <v>56</v>
      </c>
      <c r="F9" s="203" t="s">
        <v>919</v>
      </c>
      <c r="G9" s="204" t="s">
        <v>1020</v>
      </c>
      <c r="H9" s="202" t="s">
        <v>57</v>
      </c>
      <c r="I9" s="203" t="s">
        <v>921</v>
      </c>
      <c r="J9" s="204" t="s">
        <v>1019</v>
      </c>
      <c r="K9" s="203" t="s">
        <v>920</v>
      </c>
      <c r="L9" s="204" t="s">
        <v>29</v>
      </c>
      <c r="M9" s="204" t="s">
        <v>58</v>
      </c>
      <c r="N9" s="205">
        <v>1000</v>
      </c>
      <c r="O9" s="206">
        <v>43133</v>
      </c>
      <c r="P9" s="194" t="s">
        <v>1566</v>
      </c>
      <c r="Q9" s="207" t="s">
        <v>1099</v>
      </c>
      <c r="R9" s="208" t="s">
        <v>17</v>
      </c>
      <c r="S9" s="209" t="s">
        <v>956</v>
      </c>
      <c r="T9" s="210" t="s">
        <v>43</v>
      </c>
      <c r="U9" s="204" t="s">
        <v>1247</v>
      </c>
      <c r="V9" s="210" t="s">
        <v>441</v>
      </c>
      <c r="W9" s="199" t="s">
        <v>1002</v>
      </c>
      <c r="X9" s="200" t="s">
        <v>59</v>
      </c>
      <c r="Y9" s="211">
        <v>3000</v>
      </c>
      <c r="Z9" s="211">
        <v>7500</v>
      </c>
      <c r="AA9" s="223"/>
      <c r="AB9" s="211">
        <f>1500+1500+2250+2250</f>
        <v>7500</v>
      </c>
      <c r="AC9" s="214" t="s">
        <v>1671</v>
      </c>
      <c r="AD9" s="286" t="s">
        <v>1567</v>
      </c>
      <c r="AE9" s="211">
        <v>7633.65</v>
      </c>
      <c r="AF9" s="220">
        <v>43405</v>
      </c>
      <c r="AG9" s="214"/>
      <c r="AH9" s="211"/>
      <c r="AI9" s="220"/>
      <c r="AJ9" s="220"/>
      <c r="AK9" s="211"/>
      <c r="AL9" s="220"/>
      <c r="AM9" s="117"/>
      <c r="AN9" s="211"/>
      <c r="AO9" s="220"/>
      <c r="AP9" s="117"/>
      <c r="AQ9" s="220"/>
      <c r="AR9" s="220"/>
      <c r="AS9" s="220"/>
      <c r="AT9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9" s="218" t="s">
        <v>20</v>
      </c>
      <c r="AV9" s="1040" t="s">
        <v>1006</v>
      </c>
    </row>
    <row r="10" spans="1:48" ht="35.15" customHeight="1" x14ac:dyDescent="0.3">
      <c r="A10" s="1048" t="s">
        <v>1907</v>
      </c>
      <c r="B10" s="187" t="s">
        <v>313</v>
      </c>
      <c r="C10" s="188" t="str">
        <f>MID(control[[#This Row],[Processo]],12,4)</f>
        <v>2013</v>
      </c>
      <c r="D10" s="221" t="s">
        <v>1621</v>
      </c>
      <c r="E10" s="202" t="s">
        <v>60</v>
      </c>
      <c r="F10" s="203" t="s">
        <v>919</v>
      </c>
      <c r="G10" s="204" t="s">
        <v>1020</v>
      </c>
      <c r="H10" s="202" t="s">
        <v>61</v>
      </c>
      <c r="I10" s="203" t="s">
        <v>921</v>
      </c>
      <c r="J10" s="204" t="s">
        <v>1019</v>
      </c>
      <c r="K10" s="203" t="s">
        <v>920</v>
      </c>
      <c r="L10" s="204" t="s">
        <v>29</v>
      </c>
      <c r="M10" s="204" t="s">
        <v>62</v>
      </c>
      <c r="N10" s="205">
        <v>49521</v>
      </c>
      <c r="O10" s="206">
        <v>43137</v>
      </c>
      <c r="P10" s="194" t="s">
        <v>1326</v>
      </c>
      <c r="Q10" s="207" t="s">
        <v>1099</v>
      </c>
      <c r="R10" s="208" t="s">
        <v>17</v>
      </c>
      <c r="S10" s="209" t="s">
        <v>956</v>
      </c>
      <c r="T10" s="210" t="s">
        <v>43</v>
      </c>
      <c r="U10" s="204" t="s">
        <v>1246</v>
      </c>
      <c r="V10" s="210" t="s">
        <v>1259</v>
      </c>
      <c r="W10" s="199" t="s">
        <v>1002</v>
      </c>
      <c r="X10" s="200" t="s">
        <v>59</v>
      </c>
      <c r="Y10" s="222">
        <v>2000</v>
      </c>
      <c r="Z10" s="211">
        <v>4000</v>
      </c>
      <c r="AA10" s="223"/>
      <c r="AB10" s="211">
        <f>1000+1000+1000+1000</f>
        <v>4000</v>
      </c>
      <c r="AC10" s="214" t="s">
        <v>1570</v>
      </c>
      <c r="AD10" s="287" t="s">
        <v>1569</v>
      </c>
      <c r="AE10" s="211">
        <v>1016.16</v>
      </c>
      <c r="AF10" s="220">
        <v>43284</v>
      </c>
      <c r="AG10" s="214"/>
      <c r="AH10" s="216">
        <v>1024.52</v>
      </c>
      <c r="AI10" s="220">
        <v>43403</v>
      </c>
      <c r="AJ10" s="220"/>
      <c r="AK10" s="211">
        <v>2057.59</v>
      </c>
      <c r="AL10" s="220">
        <v>43559</v>
      </c>
      <c r="AM10" s="117" t="s">
        <v>1579</v>
      </c>
      <c r="AN10" s="211"/>
      <c r="AO10" s="220"/>
      <c r="AP10" s="117"/>
      <c r="AQ10" s="220"/>
      <c r="AR10" s="220"/>
      <c r="AS10" s="220"/>
      <c r="AT10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0" s="218" t="s">
        <v>20</v>
      </c>
      <c r="AV10" s="1040" t="s">
        <v>1006</v>
      </c>
    </row>
    <row r="11" spans="1:48" ht="35.15" customHeight="1" x14ac:dyDescent="0.3">
      <c r="A11" s="1048" t="s">
        <v>1908</v>
      </c>
      <c r="B11" s="187" t="s">
        <v>63</v>
      </c>
      <c r="C11" s="188" t="str">
        <f>MID(control[[#This Row],[Processo]],12,4)</f>
        <v>2016</v>
      </c>
      <c r="D11" s="188" t="str">
        <f>RIGHT(control[[#This Row],[Processo]],4)</f>
        <v>0068</v>
      </c>
      <c r="E11" s="202" t="s">
        <v>64</v>
      </c>
      <c r="F11" s="203" t="s">
        <v>919</v>
      </c>
      <c r="G11" s="204" t="s">
        <v>1020</v>
      </c>
      <c r="H11" s="202" t="s">
        <v>65</v>
      </c>
      <c r="I11" s="203" t="s">
        <v>921</v>
      </c>
      <c r="J11" s="204" t="s">
        <v>1019</v>
      </c>
      <c r="K11" s="203" t="s">
        <v>920</v>
      </c>
      <c r="L11" s="204" t="s">
        <v>66</v>
      </c>
      <c r="M11" s="204" t="s">
        <v>972</v>
      </c>
      <c r="N11" s="205">
        <v>225000</v>
      </c>
      <c r="O11" s="206">
        <v>43137</v>
      </c>
      <c r="P11" s="194" t="s">
        <v>1571</v>
      </c>
      <c r="Q11" s="207" t="s">
        <v>1099</v>
      </c>
      <c r="R11" s="208" t="s">
        <v>17</v>
      </c>
      <c r="S11" s="209" t="s">
        <v>956</v>
      </c>
      <c r="T11" s="210" t="s">
        <v>43</v>
      </c>
      <c r="U11" s="204" t="s">
        <v>1250</v>
      </c>
      <c r="V11" s="210" t="s">
        <v>1240</v>
      </c>
      <c r="W11" s="199" t="s">
        <v>1002</v>
      </c>
      <c r="X11" s="200" t="s">
        <v>20</v>
      </c>
      <c r="Y11" s="222">
        <v>4000</v>
      </c>
      <c r="Z11" s="211">
        <v>7800</v>
      </c>
      <c r="AA11" s="223"/>
      <c r="AB11" s="211">
        <f>2000+2000+950+950+950+950</f>
        <v>7800</v>
      </c>
      <c r="AC11" s="214" t="s">
        <v>1750</v>
      </c>
      <c r="AD11" s="286" t="s">
        <v>1572</v>
      </c>
      <c r="AE11" s="216">
        <v>2070.29</v>
      </c>
      <c r="AF11" s="220">
        <v>43420</v>
      </c>
      <c r="AG11" s="214"/>
      <c r="AH11" s="211">
        <v>2152.96</v>
      </c>
      <c r="AI11" s="220">
        <v>43727</v>
      </c>
      <c r="AJ11" s="220" t="s">
        <v>1578</v>
      </c>
      <c r="AK11" s="211">
        <v>950.16</v>
      </c>
      <c r="AL11" s="220">
        <v>43987</v>
      </c>
      <c r="AM11" s="117" t="s">
        <v>1578</v>
      </c>
      <c r="AN11" s="211">
        <v>2855.84</v>
      </c>
      <c r="AO11" s="220">
        <v>44084</v>
      </c>
      <c r="AP11" s="117" t="s">
        <v>1577</v>
      </c>
      <c r="AQ11" s="220"/>
      <c r="AR11" s="220"/>
      <c r="AS11" s="220"/>
      <c r="AT1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1" s="218" t="s">
        <v>20</v>
      </c>
      <c r="AV11" s="1040" t="s">
        <v>1006</v>
      </c>
    </row>
    <row r="12" spans="1:48" ht="35.15" customHeight="1" x14ac:dyDescent="0.3">
      <c r="A12" s="1048" t="s">
        <v>1909</v>
      </c>
      <c r="B12" s="187" t="s">
        <v>67</v>
      </c>
      <c r="C12" s="188" t="str">
        <f>MID(control[[#This Row],[Processo]],12,4)</f>
        <v>2013</v>
      </c>
      <c r="D12" s="188" t="str">
        <f>RIGHT(control[[#This Row],[Processo]],4)</f>
        <v>0011</v>
      </c>
      <c r="E12" s="202" t="s">
        <v>68</v>
      </c>
      <c r="F12" s="203" t="s">
        <v>919</v>
      </c>
      <c r="G12" s="204" t="s">
        <v>1020</v>
      </c>
      <c r="H12" s="202" t="s">
        <v>69</v>
      </c>
      <c r="I12" s="203" t="s">
        <v>921</v>
      </c>
      <c r="J12" s="204" t="s">
        <v>1020</v>
      </c>
      <c r="K12" s="203" t="s">
        <v>920</v>
      </c>
      <c r="L12" s="204" t="s">
        <v>70</v>
      </c>
      <c r="M12" s="204" t="s">
        <v>23</v>
      </c>
      <c r="N12" s="205">
        <v>135642.26</v>
      </c>
      <c r="O12" s="206">
        <v>43131</v>
      </c>
      <c r="P12" s="194" t="s">
        <v>1580</v>
      </c>
      <c r="Q12" s="207" t="s">
        <v>1099</v>
      </c>
      <c r="R12" s="208" t="s">
        <v>17</v>
      </c>
      <c r="S12" s="209" t="s">
        <v>971</v>
      </c>
      <c r="T12" s="210" t="s">
        <v>71</v>
      </c>
      <c r="U12" s="204" t="s">
        <v>374</v>
      </c>
      <c r="V12" s="210" t="s">
        <v>375</v>
      </c>
      <c r="W12" s="199" t="s">
        <v>1002</v>
      </c>
      <c r="X12" s="200" t="s">
        <v>0</v>
      </c>
      <c r="Y12" s="211">
        <v>7800</v>
      </c>
      <c r="Z12" s="212" t="s">
        <v>1627</v>
      </c>
      <c r="AA12" s="233"/>
      <c r="AB12" s="211"/>
      <c r="AC12" s="220"/>
      <c r="AD12" s="287"/>
      <c r="AE12" s="211"/>
      <c r="AF12" s="220"/>
      <c r="AG12" s="214"/>
      <c r="AH12" s="211"/>
      <c r="AI12" s="220"/>
      <c r="AJ12" s="220"/>
      <c r="AK12" s="211"/>
      <c r="AL12" s="220"/>
      <c r="AM12" s="117"/>
      <c r="AN12" s="211"/>
      <c r="AO12" s="220"/>
      <c r="AP12" s="117"/>
      <c r="AQ12" s="220"/>
      <c r="AR12" s="220"/>
      <c r="AS12" s="220"/>
      <c r="AT12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2" s="218" t="s">
        <v>38</v>
      </c>
      <c r="AV12" s="1040">
        <v>0</v>
      </c>
    </row>
    <row r="13" spans="1:48" ht="35.15" customHeight="1" x14ac:dyDescent="0.3">
      <c r="A13" s="1048" t="s">
        <v>1910</v>
      </c>
      <c r="B13" s="187" t="s">
        <v>314</v>
      </c>
      <c r="C13" s="188" t="str">
        <f>MID(control[[#This Row],[Processo]],12,4)</f>
        <v>2013</v>
      </c>
      <c r="D13" s="221" t="s">
        <v>1249</v>
      </c>
      <c r="E13" s="202" t="s">
        <v>72</v>
      </c>
      <c r="F13" s="203" t="s">
        <v>919</v>
      </c>
      <c r="G13" s="204" t="s">
        <v>1020</v>
      </c>
      <c r="H13" s="202" t="s">
        <v>452</v>
      </c>
      <c r="I13" s="203" t="s">
        <v>1027</v>
      </c>
      <c r="J13" s="204" t="s">
        <v>1020</v>
      </c>
      <c r="K13" s="203" t="s">
        <v>920</v>
      </c>
      <c r="L13" s="204" t="s">
        <v>29</v>
      </c>
      <c r="M13" s="204" t="s">
        <v>35</v>
      </c>
      <c r="N13" s="205">
        <v>545</v>
      </c>
      <c r="O13" s="206">
        <v>43117</v>
      </c>
      <c r="P13" s="207" t="s">
        <v>1581</v>
      </c>
      <c r="Q13" s="194" t="s">
        <v>1582</v>
      </c>
      <c r="R13" s="208" t="s">
        <v>17</v>
      </c>
      <c r="S13" s="209" t="s">
        <v>941</v>
      </c>
      <c r="T13" s="210" t="s">
        <v>73</v>
      </c>
      <c r="U13" s="204" t="s">
        <v>1246</v>
      </c>
      <c r="V13" s="210" t="s">
        <v>2988</v>
      </c>
      <c r="W13" s="199" t="s">
        <v>1002</v>
      </c>
      <c r="X13" s="200" t="s">
        <v>0</v>
      </c>
      <c r="Y13" s="192">
        <v>1167.5</v>
      </c>
      <c r="Z13" s="192">
        <v>1167.5</v>
      </c>
      <c r="AA13" s="201"/>
      <c r="AB13" s="192">
        <v>1167.5</v>
      </c>
      <c r="AC13" s="193">
        <v>43252</v>
      </c>
      <c r="AD13" s="287" t="s">
        <v>1555</v>
      </c>
      <c r="AE13" s="192">
        <v>1274.31</v>
      </c>
      <c r="AF13" s="193">
        <v>43724</v>
      </c>
      <c r="AG13" s="214" t="s">
        <v>1584</v>
      </c>
      <c r="AH13" s="192"/>
      <c r="AI13" s="193"/>
      <c r="AJ13" s="193"/>
      <c r="AK13" s="192"/>
      <c r="AL13" s="193"/>
      <c r="AM13" s="4"/>
      <c r="AN13" s="192"/>
      <c r="AO13" s="193"/>
      <c r="AP13" s="4"/>
      <c r="AQ13" s="193"/>
      <c r="AR13" s="193"/>
      <c r="AS13" s="193"/>
      <c r="AT13" s="224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" s="218" t="s">
        <v>20</v>
      </c>
      <c r="AV13" s="1040" t="s">
        <v>1006</v>
      </c>
    </row>
    <row r="14" spans="1:48" ht="35.15" customHeight="1" x14ac:dyDescent="0.3">
      <c r="A14" s="1052" t="s">
        <v>1911</v>
      </c>
      <c r="B14" s="795" t="s">
        <v>315</v>
      </c>
      <c r="C14" s="796" t="str">
        <f>MID(control[[#This Row],[Processo]],12,4)</f>
        <v>2004</v>
      </c>
      <c r="D14" s="797" t="s">
        <v>1249</v>
      </c>
      <c r="E14" s="798" t="s">
        <v>74</v>
      </c>
      <c r="F14" s="799" t="s">
        <v>919</v>
      </c>
      <c r="G14" s="800" t="s">
        <v>1019</v>
      </c>
      <c r="H14" s="798" t="s">
        <v>75</v>
      </c>
      <c r="I14" s="799" t="s">
        <v>1027</v>
      </c>
      <c r="J14" s="800" t="s">
        <v>1020</v>
      </c>
      <c r="K14" s="799" t="s">
        <v>920</v>
      </c>
      <c r="L14" s="800" t="s">
        <v>76</v>
      </c>
      <c r="M14" s="800" t="s">
        <v>77</v>
      </c>
      <c r="N14" s="801">
        <v>1000</v>
      </c>
      <c r="O14" s="802">
        <v>43150</v>
      </c>
      <c r="P14" s="803" t="s">
        <v>1586</v>
      </c>
      <c r="Q14" s="804" t="s">
        <v>1585</v>
      </c>
      <c r="R14" s="805" t="s">
        <v>17</v>
      </c>
      <c r="S14" s="806" t="s">
        <v>942</v>
      </c>
      <c r="T14" s="807" t="s">
        <v>78</v>
      </c>
      <c r="U14" s="800" t="s">
        <v>1248</v>
      </c>
      <c r="V14" s="807" t="s">
        <v>652</v>
      </c>
      <c r="W14" s="808" t="s">
        <v>19</v>
      </c>
      <c r="X14" s="809" t="s">
        <v>59</v>
      </c>
      <c r="Y14" s="810" t="s">
        <v>0</v>
      </c>
      <c r="Z14" s="811" t="s">
        <v>1627</v>
      </c>
      <c r="AA14" s="904"/>
      <c r="AB14" s="812"/>
      <c r="AC14" s="813"/>
      <c r="AD14" s="814"/>
      <c r="AE14" s="812"/>
      <c r="AF14" s="813"/>
      <c r="AG14" s="815"/>
      <c r="AH14" s="812"/>
      <c r="AI14" s="813"/>
      <c r="AJ14" s="813"/>
      <c r="AK14" s="812"/>
      <c r="AL14" s="813"/>
      <c r="AM14" s="794"/>
      <c r="AN14" s="812"/>
      <c r="AO14" s="813"/>
      <c r="AP14" s="794"/>
      <c r="AQ14" s="813"/>
      <c r="AR14" s="813"/>
      <c r="AS14" s="813"/>
      <c r="AT14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" s="816" t="s">
        <v>2758</v>
      </c>
      <c r="AV14" s="1043" t="s">
        <v>1007</v>
      </c>
    </row>
    <row r="15" spans="1:48" ht="35.15" customHeight="1" x14ac:dyDescent="0.3">
      <c r="A15" s="69" t="s">
        <v>1912</v>
      </c>
      <c r="B15" s="1" t="s">
        <v>79</v>
      </c>
      <c r="C15" s="82" t="str">
        <f>MID(control[[#This Row],[Processo]],12,4)</f>
        <v>2013</v>
      </c>
      <c r="D15" s="82" t="str">
        <f>RIGHT(control[[#This Row],[Processo]],4)</f>
        <v>0554</v>
      </c>
      <c r="E15" s="85" t="s">
        <v>80</v>
      </c>
      <c r="F15" s="86" t="s">
        <v>919</v>
      </c>
      <c r="G15" s="87" t="s">
        <v>1019</v>
      </c>
      <c r="H15" s="85" t="s">
        <v>81</v>
      </c>
      <c r="I15" s="86" t="s">
        <v>921</v>
      </c>
      <c r="J15" s="87" t="s">
        <v>1020</v>
      </c>
      <c r="K15" s="86" t="s">
        <v>920</v>
      </c>
      <c r="L15" s="87" t="s">
        <v>82</v>
      </c>
      <c r="M15" s="87" t="s">
        <v>83</v>
      </c>
      <c r="N15" s="88">
        <v>1008415.2</v>
      </c>
      <c r="O15" s="89">
        <v>43152</v>
      </c>
      <c r="P15" s="90" t="s">
        <v>1066</v>
      </c>
      <c r="Q15" s="90" t="s">
        <v>1073</v>
      </c>
      <c r="R15" s="91" t="s">
        <v>17</v>
      </c>
      <c r="S15" s="92" t="s">
        <v>969</v>
      </c>
      <c r="T15" s="93" t="s">
        <v>84</v>
      </c>
      <c r="U15" s="87" t="s">
        <v>1242</v>
      </c>
      <c r="V15" s="93" t="s">
        <v>1260</v>
      </c>
      <c r="W15" s="94" t="s">
        <v>19</v>
      </c>
      <c r="X15" s="112" t="s">
        <v>20</v>
      </c>
      <c r="Y15" s="97">
        <v>148500</v>
      </c>
      <c r="Z15" s="118">
        <v>0</v>
      </c>
      <c r="AA15" s="908"/>
      <c r="AB15" s="97"/>
      <c r="AC15" s="98"/>
      <c r="AD15" s="288"/>
      <c r="AE15" s="97"/>
      <c r="AF15" s="98"/>
      <c r="AG15" s="123"/>
      <c r="AH15" s="97"/>
      <c r="AI15" s="98"/>
      <c r="AJ15" s="98"/>
      <c r="AK15" s="97"/>
      <c r="AL15" s="98"/>
      <c r="AM15" s="98"/>
      <c r="AN15" s="97"/>
      <c r="AO15" s="98"/>
      <c r="AP15" s="98"/>
      <c r="AQ15" s="98"/>
      <c r="AR15" s="98"/>
      <c r="AS15" s="98"/>
      <c r="AT1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" s="116"/>
      <c r="AV15" s="1041" t="s">
        <v>1006</v>
      </c>
    </row>
    <row r="16" spans="1:48" ht="35.15" customHeight="1" x14ac:dyDescent="0.3">
      <c r="A16" s="1048" t="s">
        <v>1913</v>
      </c>
      <c r="B16" s="187" t="s">
        <v>85</v>
      </c>
      <c r="C16" s="188" t="str">
        <f>MID(control[[#This Row],[Processo]],12,4)</f>
        <v>2016</v>
      </c>
      <c r="D16" s="188" t="str">
        <f>RIGHT(control[[#This Row],[Processo]],4)</f>
        <v>0224</v>
      </c>
      <c r="E16" s="202" t="s">
        <v>385</v>
      </c>
      <c r="F16" s="203" t="s">
        <v>919</v>
      </c>
      <c r="G16" s="204" t="s">
        <v>1020</v>
      </c>
      <c r="H16" s="202" t="s">
        <v>46</v>
      </c>
      <c r="I16" s="203" t="s">
        <v>921</v>
      </c>
      <c r="J16" s="204" t="s">
        <v>1019</v>
      </c>
      <c r="K16" s="203" t="s">
        <v>920</v>
      </c>
      <c r="L16" s="204" t="s">
        <v>86</v>
      </c>
      <c r="M16" s="204" t="s">
        <v>87</v>
      </c>
      <c r="N16" s="205">
        <v>5725331.3899999997</v>
      </c>
      <c r="O16" s="206">
        <v>43157</v>
      </c>
      <c r="P16" s="207" t="s">
        <v>1587</v>
      </c>
      <c r="Q16" s="207" t="s">
        <v>1099</v>
      </c>
      <c r="R16" s="208" t="s">
        <v>17</v>
      </c>
      <c r="S16" s="209" t="s">
        <v>961</v>
      </c>
      <c r="T16" s="210" t="s">
        <v>55</v>
      </c>
      <c r="U16" s="204" t="s">
        <v>1246</v>
      </c>
      <c r="V16" s="210" t="s">
        <v>1259</v>
      </c>
      <c r="W16" s="199" t="s">
        <v>1002</v>
      </c>
      <c r="X16" s="200" t="s">
        <v>20</v>
      </c>
      <c r="Y16" s="205">
        <v>21000</v>
      </c>
      <c r="Z16" s="212" t="s">
        <v>1627</v>
      </c>
      <c r="AA16" s="233"/>
      <c r="AB16" s="211"/>
      <c r="AC16" s="220"/>
      <c r="AD16" s="287"/>
      <c r="AE16" s="211"/>
      <c r="AF16" s="220"/>
      <c r="AG16" s="214"/>
      <c r="AH16" s="211"/>
      <c r="AI16" s="220"/>
      <c r="AJ16" s="220"/>
      <c r="AK16" s="211"/>
      <c r="AL16" s="220"/>
      <c r="AM16" s="117"/>
      <c r="AN16" s="211"/>
      <c r="AO16" s="220"/>
      <c r="AP16" s="117"/>
      <c r="AQ16" s="220"/>
      <c r="AR16" s="220"/>
      <c r="AS16" s="220"/>
      <c r="AT16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" s="218" t="s">
        <v>38</v>
      </c>
      <c r="AV16" s="1040">
        <v>0</v>
      </c>
    </row>
    <row r="17" spans="1:48" ht="35.15" customHeight="1" x14ac:dyDescent="0.3">
      <c r="A17" s="1048" t="s">
        <v>1914</v>
      </c>
      <c r="B17" s="187" t="s">
        <v>88</v>
      </c>
      <c r="C17" s="188" t="str">
        <f>MID(control[[#This Row],[Processo]],12,4)</f>
        <v>2017</v>
      </c>
      <c r="D17" s="188" t="str">
        <f>RIGHT(control[[#This Row],[Processo]],4)</f>
        <v>0224</v>
      </c>
      <c r="E17" s="202" t="s">
        <v>89</v>
      </c>
      <c r="F17" s="203" t="s">
        <v>919</v>
      </c>
      <c r="G17" s="204" t="s">
        <v>1020</v>
      </c>
      <c r="H17" s="202" t="s">
        <v>90</v>
      </c>
      <c r="I17" s="203" t="s">
        <v>1027</v>
      </c>
      <c r="J17" s="204" t="s">
        <v>1020</v>
      </c>
      <c r="K17" s="203" t="s">
        <v>920</v>
      </c>
      <c r="L17" s="204" t="s">
        <v>91</v>
      </c>
      <c r="M17" s="204" t="s">
        <v>92</v>
      </c>
      <c r="N17" s="205">
        <v>25000</v>
      </c>
      <c r="O17" s="206">
        <v>43158</v>
      </c>
      <c r="P17" s="207" t="s">
        <v>1588</v>
      </c>
      <c r="Q17" s="207" t="s">
        <v>1099</v>
      </c>
      <c r="R17" s="208" t="s">
        <v>17</v>
      </c>
      <c r="S17" s="209" t="s">
        <v>962</v>
      </c>
      <c r="T17" s="210" t="s">
        <v>93</v>
      </c>
      <c r="U17" s="204" t="s">
        <v>1251</v>
      </c>
      <c r="V17" s="210" t="s">
        <v>758</v>
      </c>
      <c r="W17" s="199" t="s">
        <v>1002</v>
      </c>
      <c r="X17" s="200" t="s">
        <v>20</v>
      </c>
      <c r="Y17" s="205">
        <v>7200</v>
      </c>
      <c r="Z17" s="211">
        <v>5000</v>
      </c>
      <c r="AA17" s="223"/>
      <c r="AB17" s="192">
        <v>5000</v>
      </c>
      <c r="AC17" s="193">
        <v>43270</v>
      </c>
      <c r="AD17" s="287" t="s">
        <v>1589</v>
      </c>
      <c r="AE17" s="192">
        <v>5165.6099999999997</v>
      </c>
      <c r="AF17" s="193">
        <v>43536</v>
      </c>
      <c r="AG17" s="214" t="s">
        <v>1590</v>
      </c>
      <c r="AH17" s="211"/>
      <c r="AI17" s="220"/>
      <c r="AJ17" s="220"/>
      <c r="AK17" s="211"/>
      <c r="AL17" s="220"/>
      <c r="AM17" s="117"/>
      <c r="AN17" s="211"/>
      <c r="AO17" s="220"/>
      <c r="AP17" s="117"/>
      <c r="AQ17" s="220"/>
      <c r="AR17" s="220"/>
      <c r="AS17" s="220"/>
      <c r="AT17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" s="218" t="s">
        <v>20</v>
      </c>
      <c r="AV17" s="1040" t="s">
        <v>1006</v>
      </c>
    </row>
    <row r="18" spans="1:48" ht="35.15" customHeight="1" x14ac:dyDescent="0.3">
      <c r="A18" s="1048" t="s">
        <v>1915</v>
      </c>
      <c r="B18" s="187" t="s">
        <v>94</v>
      </c>
      <c r="C18" s="188" t="str">
        <f>MID(control[[#This Row],[Processo]],12,4)</f>
        <v>2017</v>
      </c>
      <c r="D18" s="188" t="str">
        <f>RIGHT(control[[#This Row],[Processo]],4)</f>
        <v>6100</v>
      </c>
      <c r="E18" s="202" t="s">
        <v>95</v>
      </c>
      <c r="F18" s="203" t="s">
        <v>919</v>
      </c>
      <c r="G18" s="204" t="s">
        <v>1020</v>
      </c>
      <c r="H18" s="202" t="s">
        <v>922</v>
      </c>
      <c r="I18" s="203" t="s">
        <v>1027</v>
      </c>
      <c r="J18" s="204" t="s">
        <v>1020</v>
      </c>
      <c r="K18" s="203" t="s">
        <v>920</v>
      </c>
      <c r="L18" s="204" t="s">
        <v>96</v>
      </c>
      <c r="M18" s="204" t="s">
        <v>534</v>
      </c>
      <c r="N18" s="205">
        <v>2780000</v>
      </c>
      <c r="O18" s="206">
        <v>43145</v>
      </c>
      <c r="P18" s="207" t="s">
        <v>1591</v>
      </c>
      <c r="Q18" s="207" t="s">
        <v>1072</v>
      </c>
      <c r="R18" s="208" t="s">
        <v>25</v>
      </c>
      <c r="S18" s="209" t="s">
        <v>936</v>
      </c>
      <c r="T18" s="210" t="s">
        <v>97</v>
      </c>
      <c r="U18" s="204" t="s">
        <v>1246</v>
      </c>
      <c r="V18" s="210" t="s">
        <v>1259</v>
      </c>
      <c r="W18" s="225" t="s">
        <v>1002</v>
      </c>
      <c r="X18" s="200" t="s">
        <v>20</v>
      </c>
      <c r="Y18" s="205">
        <v>3600</v>
      </c>
      <c r="Z18" s="205">
        <v>3600</v>
      </c>
      <c r="AA18" s="412"/>
      <c r="AB18" s="205">
        <f>1800+1800</f>
        <v>3600</v>
      </c>
      <c r="AC18" s="226" t="s">
        <v>1593</v>
      </c>
      <c r="AD18" s="227" t="s">
        <v>1592</v>
      </c>
      <c r="AE18" s="205">
        <v>3582.5</v>
      </c>
      <c r="AF18" s="206">
        <v>43783</v>
      </c>
      <c r="AG18" s="233" t="s">
        <v>1597</v>
      </c>
      <c r="AH18" s="205"/>
      <c r="AI18" s="206"/>
      <c r="AJ18" s="206"/>
      <c r="AK18" s="205"/>
      <c r="AL18" s="206"/>
      <c r="AM18" s="83"/>
      <c r="AN18" s="205"/>
      <c r="AO18" s="206"/>
      <c r="AP18" s="83"/>
      <c r="AQ18" s="206"/>
      <c r="AR18" s="206"/>
      <c r="AS18" s="206"/>
      <c r="AT18" s="228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" s="218" t="s">
        <v>20</v>
      </c>
      <c r="AV18" s="1040" t="s">
        <v>1006</v>
      </c>
    </row>
    <row r="19" spans="1:48" ht="35.15" customHeight="1" x14ac:dyDescent="0.3">
      <c r="A19" s="1048" t="s">
        <v>1916</v>
      </c>
      <c r="B19" s="187" t="s">
        <v>98</v>
      </c>
      <c r="C19" s="188" t="str">
        <f>MID(control[[#This Row],[Processo]],12,4)</f>
        <v>2017</v>
      </c>
      <c r="D19" s="188" t="str">
        <f>RIGHT(control[[#This Row],[Processo]],4)</f>
        <v>0002</v>
      </c>
      <c r="E19" s="202" t="s">
        <v>99</v>
      </c>
      <c r="F19" s="203" t="s">
        <v>919</v>
      </c>
      <c r="G19" s="204" t="s">
        <v>1019</v>
      </c>
      <c r="H19" s="202" t="s">
        <v>100</v>
      </c>
      <c r="I19" s="203" t="s">
        <v>921</v>
      </c>
      <c r="J19" s="204" t="s">
        <v>1019</v>
      </c>
      <c r="K19" s="203" t="s">
        <v>920</v>
      </c>
      <c r="L19" s="204" t="s">
        <v>86</v>
      </c>
      <c r="M19" s="204" t="s">
        <v>101</v>
      </c>
      <c r="N19" s="205">
        <v>32855.620000000003</v>
      </c>
      <c r="O19" s="206">
        <v>43164</v>
      </c>
      <c r="P19" s="207" t="s">
        <v>1594</v>
      </c>
      <c r="Q19" s="194" t="s">
        <v>1595</v>
      </c>
      <c r="R19" s="208" t="s">
        <v>17</v>
      </c>
      <c r="S19" s="209" t="s">
        <v>950</v>
      </c>
      <c r="T19" s="210" t="s">
        <v>102</v>
      </c>
      <c r="U19" s="204" t="s">
        <v>1255</v>
      </c>
      <c r="V19" s="210" t="s">
        <v>472</v>
      </c>
      <c r="W19" s="199" t="s">
        <v>1002</v>
      </c>
      <c r="X19" s="200" t="s">
        <v>20</v>
      </c>
      <c r="Y19" s="205">
        <v>7200</v>
      </c>
      <c r="Z19" s="212" t="s">
        <v>1627</v>
      </c>
      <c r="AA19" s="233"/>
      <c r="AB19" s="211"/>
      <c r="AC19" s="220"/>
      <c r="AD19" s="287"/>
      <c r="AE19" s="211"/>
      <c r="AF19" s="220"/>
      <c r="AG19" s="214"/>
      <c r="AH19" s="211"/>
      <c r="AI19" s="220"/>
      <c r="AJ19" s="220"/>
      <c r="AK19" s="211"/>
      <c r="AL19" s="220"/>
      <c r="AM19" s="117"/>
      <c r="AN19" s="211"/>
      <c r="AO19" s="220"/>
      <c r="AP19" s="117"/>
      <c r="AQ19" s="220"/>
      <c r="AR19" s="220"/>
      <c r="AS19" s="220"/>
      <c r="AT19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9" s="218" t="s">
        <v>38</v>
      </c>
      <c r="AV19" s="1040">
        <v>0</v>
      </c>
    </row>
    <row r="20" spans="1:48" ht="35.15" customHeight="1" x14ac:dyDescent="0.3">
      <c r="A20" s="69" t="s">
        <v>1917</v>
      </c>
      <c r="B20" s="1" t="s">
        <v>103</v>
      </c>
      <c r="C20" s="82" t="str">
        <f>MID(control[[#This Row],[Processo]],12,4)</f>
        <v>2014</v>
      </c>
      <c r="D20" s="82" t="str">
        <f>RIGHT(control[[#This Row],[Processo]],4)</f>
        <v>6182</v>
      </c>
      <c r="E20" s="85" t="s">
        <v>104</v>
      </c>
      <c r="F20" s="86" t="s">
        <v>931</v>
      </c>
      <c r="G20" s="87" t="s">
        <v>1020</v>
      </c>
      <c r="H20" s="85" t="s">
        <v>932</v>
      </c>
      <c r="I20" s="86" t="s">
        <v>934</v>
      </c>
      <c r="J20" s="87" t="s">
        <v>1020</v>
      </c>
      <c r="K20" s="86" t="s">
        <v>920</v>
      </c>
      <c r="L20" s="87" t="s">
        <v>82</v>
      </c>
      <c r="M20" s="329" t="s">
        <v>2577</v>
      </c>
      <c r="N20" s="88">
        <v>1197356.95</v>
      </c>
      <c r="O20" s="89">
        <v>43082</v>
      </c>
      <c r="P20" s="90" t="s">
        <v>1209</v>
      </c>
      <c r="Q20" s="90" t="s">
        <v>1073</v>
      </c>
      <c r="R20" s="91" t="s">
        <v>25</v>
      </c>
      <c r="S20" s="92" t="s">
        <v>2797</v>
      </c>
      <c r="T20" s="93" t="s">
        <v>110</v>
      </c>
      <c r="U20" s="87" t="s">
        <v>1242</v>
      </c>
      <c r="V20" s="662" t="s">
        <v>2792</v>
      </c>
      <c r="W20" s="94" t="s">
        <v>19</v>
      </c>
      <c r="X20" s="95" t="s">
        <v>20</v>
      </c>
      <c r="Y20" s="97">
        <v>36000</v>
      </c>
      <c r="Z20" s="118">
        <v>32400</v>
      </c>
      <c r="AA20" s="908"/>
      <c r="AB20" s="97">
        <v>32400</v>
      </c>
      <c r="AC20" s="98">
        <v>44321</v>
      </c>
      <c r="AD20" s="400" t="s">
        <v>2631</v>
      </c>
      <c r="AE20" s="97"/>
      <c r="AF20" s="98"/>
      <c r="AG20" s="123"/>
      <c r="AH20" s="97"/>
      <c r="AI20" s="98"/>
      <c r="AJ20" s="98"/>
      <c r="AK20" s="97"/>
      <c r="AL20" s="98"/>
      <c r="AM20" s="98"/>
      <c r="AN20" s="97"/>
      <c r="AO20" s="98"/>
      <c r="AP20" s="98"/>
      <c r="AQ20" s="98"/>
      <c r="AR20" s="98"/>
      <c r="AS20" s="98"/>
      <c r="AT20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32400</v>
      </c>
      <c r="AU20" s="399" t="s">
        <v>38</v>
      </c>
      <c r="AV20" s="1041" t="s">
        <v>1</v>
      </c>
    </row>
    <row r="21" spans="1:48" ht="35.15" customHeight="1" x14ac:dyDescent="0.3">
      <c r="A21" s="69" t="s">
        <v>1918</v>
      </c>
      <c r="B21" s="1" t="s">
        <v>106</v>
      </c>
      <c r="C21" s="82" t="str">
        <f>MID(control[[#This Row],[Processo]],12,4)</f>
        <v>2015</v>
      </c>
      <c r="D21" s="82" t="str">
        <f>RIGHT(control[[#This Row],[Processo]],4)</f>
        <v>6182</v>
      </c>
      <c r="E21" s="85" t="s">
        <v>107</v>
      </c>
      <c r="F21" s="86" t="s">
        <v>931</v>
      </c>
      <c r="G21" s="87" t="s">
        <v>1020</v>
      </c>
      <c r="H21" s="85" t="s">
        <v>932</v>
      </c>
      <c r="I21" s="86" t="s">
        <v>934</v>
      </c>
      <c r="J21" s="87" t="s">
        <v>1020</v>
      </c>
      <c r="K21" s="86" t="s">
        <v>920</v>
      </c>
      <c r="L21" s="87" t="s">
        <v>82</v>
      </c>
      <c r="M21" s="329" t="s">
        <v>1331</v>
      </c>
      <c r="N21" s="88">
        <v>4364199.9000000004</v>
      </c>
      <c r="O21" s="121">
        <v>43082</v>
      </c>
      <c r="P21" s="122" t="s">
        <v>1208</v>
      </c>
      <c r="Q21" s="122" t="s">
        <v>1073</v>
      </c>
      <c r="R21" s="91" t="s">
        <v>25</v>
      </c>
      <c r="S21" s="92" t="s">
        <v>2797</v>
      </c>
      <c r="T21" s="93" t="s">
        <v>110</v>
      </c>
      <c r="U21" s="87" t="s">
        <v>1242</v>
      </c>
      <c r="V21" s="1031" t="s">
        <v>1279</v>
      </c>
      <c r="W21" s="94" t="s">
        <v>19</v>
      </c>
      <c r="X21" s="95" t="s">
        <v>20</v>
      </c>
      <c r="Y21" s="97">
        <v>39000</v>
      </c>
      <c r="Z21" s="97">
        <v>35100</v>
      </c>
      <c r="AA21" s="99"/>
      <c r="AB21" s="97">
        <v>35100</v>
      </c>
      <c r="AC21" s="98">
        <v>43763</v>
      </c>
      <c r="AD21" s="124" t="s">
        <v>1596</v>
      </c>
      <c r="AE21" s="97">
        <f>control[[#This Row],[
Honorários
Depositados
(R$)]]/2*(1-22.54641%)-17.5</f>
        <v>13575.605044999998</v>
      </c>
      <c r="AF21" s="98">
        <v>43544</v>
      </c>
      <c r="AG21" s="123" t="s">
        <v>1598</v>
      </c>
      <c r="AH21" s="97"/>
      <c r="AI21" s="98"/>
      <c r="AJ21" s="98"/>
      <c r="AK21" s="97"/>
      <c r="AL21" s="98"/>
      <c r="AM21" s="98"/>
      <c r="AN21" s="97"/>
      <c r="AO21" s="98"/>
      <c r="AP21" s="98"/>
      <c r="AQ21" s="98"/>
      <c r="AR21" s="98"/>
      <c r="AS21" s="98"/>
      <c r="AT2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21500</v>
      </c>
      <c r="AU21" s="399" t="s">
        <v>20</v>
      </c>
      <c r="AV21" s="1041" t="s">
        <v>1006</v>
      </c>
    </row>
    <row r="22" spans="1:48" ht="35.15" customHeight="1" x14ac:dyDescent="0.3">
      <c r="A22" s="69" t="s">
        <v>1919</v>
      </c>
      <c r="B22" s="1" t="s">
        <v>108</v>
      </c>
      <c r="C22" s="82" t="str">
        <f>MID(control[[#This Row],[Processo]],12,4)</f>
        <v>2012</v>
      </c>
      <c r="D22" s="82" t="str">
        <f>RIGHT(control[[#This Row],[Processo]],4)</f>
        <v>6182</v>
      </c>
      <c r="E22" s="85" t="s">
        <v>109</v>
      </c>
      <c r="F22" s="86" t="s">
        <v>931</v>
      </c>
      <c r="G22" s="87" t="s">
        <v>1019</v>
      </c>
      <c r="H22" s="85" t="s">
        <v>932</v>
      </c>
      <c r="I22" s="86" t="s">
        <v>934</v>
      </c>
      <c r="J22" s="87" t="s">
        <v>1020</v>
      </c>
      <c r="K22" s="86" t="s">
        <v>920</v>
      </c>
      <c r="L22" s="87" t="s">
        <v>82</v>
      </c>
      <c r="M22" s="329" t="s">
        <v>1331</v>
      </c>
      <c r="N22" s="88">
        <v>174120.99</v>
      </c>
      <c r="O22" s="121">
        <v>43088</v>
      </c>
      <c r="P22" s="122" t="s">
        <v>1210</v>
      </c>
      <c r="Q22" s="122" t="s">
        <v>1073</v>
      </c>
      <c r="R22" s="91" t="s">
        <v>25</v>
      </c>
      <c r="S22" s="92" t="s">
        <v>2797</v>
      </c>
      <c r="T22" s="93" t="s">
        <v>110</v>
      </c>
      <c r="U22" s="585" t="s">
        <v>1242</v>
      </c>
      <c r="V22" s="1031" t="s">
        <v>3026</v>
      </c>
      <c r="W22" s="94" t="s">
        <v>19</v>
      </c>
      <c r="X22" s="95" t="s">
        <v>20</v>
      </c>
      <c r="Y22" s="97">
        <v>16200</v>
      </c>
      <c r="Z22" s="97">
        <v>12600</v>
      </c>
      <c r="AA22" s="99"/>
      <c r="AB22" s="97">
        <f>2100*6</f>
        <v>12600</v>
      </c>
      <c r="AC22" s="123" t="s">
        <v>1599</v>
      </c>
      <c r="AD22" s="124" t="s">
        <v>1600</v>
      </c>
      <c r="AE22" s="97"/>
      <c r="AF22" s="98"/>
      <c r="AG22" s="123"/>
      <c r="AH22" s="97"/>
      <c r="AI22" s="98"/>
      <c r="AJ22" s="98"/>
      <c r="AK22" s="97"/>
      <c r="AL22" s="98"/>
      <c r="AM22" s="98"/>
      <c r="AN22" s="97"/>
      <c r="AO22" s="98"/>
      <c r="AP22" s="98"/>
      <c r="AQ22" s="98"/>
      <c r="AR22" s="98"/>
      <c r="AS22" s="98"/>
      <c r="AT2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12600</v>
      </c>
      <c r="AU22" s="399" t="s">
        <v>38</v>
      </c>
      <c r="AV22" s="1041" t="s">
        <v>1006</v>
      </c>
    </row>
    <row r="23" spans="1:48" ht="35.15" customHeight="1" x14ac:dyDescent="0.3">
      <c r="A23" s="1048" t="s">
        <v>1920</v>
      </c>
      <c r="B23" s="187" t="s">
        <v>111</v>
      </c>
      <c r="C23" s="188" t="str">
        <f>MID(control[[#This Row],[Processo]],12,4)</f>
        <v>2017</v>
      </c>
      <c r="D23" s="188" t="str">
        <f>RIGHT(control[[#This Row],[Processo]],4)</f>
        <v>6182</v>
      </c>
      <c r="E23" s="202" t="s">
        <v>112</v>
      </c>
      <c r="F23" s="203" t="s">
        <v>931</v>
      </c>
      <c r="G23" s="204" t="s">
        <v>1020</v>
      </c>
      <c r="H23" s="202" t="s">
        <v>932</v>
      </c>
      <c r="I23" s="203" t="s">
        <v>934</v>
      </c>
      <c r="J23" s="204" t="s">
        <v>1020</v>
      </c>
      <c r="K23" s="203" t="s">
        <v>920</v>
      </c>
      <c r="L23" s="204" t="s">
        <v>82</v>
      </c>
      <c r="M23" s="330" t="s">
        <v>2578</v>
      </c>
      <c r="N23" s="205">
        <v>13532022.140000001</v>
      </c>
      <c r="O23" s="206">
        <v>43145</v>
      </c>
      <c r="P23" s="207" t="s">
        <v>1601</v>
      </c>
      <c r="Q23" s="207" t="s">
        <v>1099</v>
      </c>
      <c r="R23" s="208" t="s">
        <v>25</v>
      </c>
      <c r="S23" s="209" t="s">
        <v>2797</v>
      </c>
      <c r="T23" s="210" t="s">
        <v>113</v>
      </c>
      <c r="U23" s="204" t="s">
        <v>1242</v>
      </c>
      <c r="V23" s="210" t="s">
        <v>1263</v>
      </c>
      <c r="W23" s="199" t="s">
        <v>19</v>
      </c>
      <c r="X23" s="200" t="s">
        <v>38</v>
      </c>
      <c r="Y23" s="223" t="s">
        <v>0</v>
      </c>
      <c r="Z23" s="212" t="s">
        <v>1627</v>
      </c>
      <c r="AA23" s="233"/>
      <c r="AB23" s="211"/>
      <c r="AC23" s="220"/>
      <c r="AD23" s="287"/>
      <c r="AE23" s="211"/>
      <c r="AF23" s="220"/>
      <c r="AG23" s="214"/>
      <c r="AH23" s="211"/>
      <c r="AI23" s="220"/>
      <c r="AJ23" s="220"/>
      <c r="AK23" s="211"/>
      <c r="AL23" s="220"/>
      <c r="AM23" s="117"/>
      <c r="AN23" s="211"/>
      <c r="AO23" s="220"/>
      <c r="AP23" s="117"/>
      <c r="AQ23" s="220"/>
      <c r="AR23" s="220"/>
      <c r="AS23" s="220"/>
      <c r="AT23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" s="218"/>
      <c r="AV23" s="1040">
        <v>0</v>
      </c>
    </row>
    <row r="24" spans="1:48" ht="35.15" customHeight="1" x14ac:dyDescent="0.3">
      <c r="A24" s="69" t="s">
        <v>1921</v>
      </c>
      <c r="B24" s="1" t="s">
        <v>114</v>
      </c>
      <c r="C24" s="82" t="str">
        <f>MID(control[[#This Row],[Processo]],12,4)</f>
        <v>2008</v>
      </c>
      <c r="D24" s="82" t="str">
        <f>RIGHT(control[[#This Row],[Processo]],4)</f>
        <v>6182</v>
      </c>
      <c r="E24" s="85" t="s">
        <v>115</v>
      </c>
      <c r="F24" s="86" t="s">
        <v>931</v>
      </c>
      <c r="G24" s="87" t="s">
        <v>1020</v>
      </c>
      <c r="H24" s="85" t="s">
        <v>932</v>
      </c>
      <c r="I24" s="86" t="s">
        <v>934</v>
      </c>
      <c r="J24" s="87" t="s">
        <v>1020</v>
      </c>
      <c r="K24" s="86" t="s">
        <v>920</v>
      </c>
      <c r="L24" s="87" t="s">
        <v>82</v>
      </c>
      <c r="M24" s="329" t="s">
        <v>2436</v>
      </c>
      <c r="N24" s="88">
        <v>8791763.6799999997</v>
      </c>
      <c r="O24" s="121">
        <v>43152</v>
      </c>
      <c r="P24" s="122" t="s">
        <v>1211</v>
      </c>
      <c r="Q24" s="122" t="s">
        <v>1073</v>
      </c>
      <c r="R24" s="91" t="s">
        <v>25</v>
      </c>
      <c r="S24" s="92" t="s">
        <v>2798</v>
      </c>
      <c r="T24" s="93" t="s">
        <v>116</v>
      </c>
      <c r="U24" s="87" t="s">
        <v>1242</v>
      </c>
      <c r="V24" s="93" t="s">
        <v>1264</v>
      </c>
      <c r="W24" s="94" t="s">
        <v>19</v>
      </c>
      <c r="X24" s="95" t="s">
        <v>20</v>
      </c>
      <c r="Y24" s="97">
        <v>24900</v>
      </c>
      <c r="Z24" s="118">
        <v>0</v>
      </c>
      <c r="AA24" s="908"/>
      <c r="AB24" s="97"/>
      <c r="AC24" s="98"/>
      <c r="AD24" s="288"/>
      <c r="AE24" s="97"/>
      <c r="AF24" s="98"/>
      <c r="AG24" s="123"/>
      <c r="AH24" s="97"/>
      <c r="AI24" s="98"/>
      <c r="AJ24" s="98"/>
      <c r="AK24" s="97"/>
      <c r="AL24" s="98"/>
      <c r="AM24" s="98"/>
      <c r="AN24" s="97"/>
      <c r="AO24" s="98"/>
      <c r="AP24" s="98"/>
      <c r="AQ24" s="98"/>
      <c r="AR24" s="98"/>
      <c r="AS24" s="98"/>
      <c r="AT2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" s="101"/>
      <c r="AV24" s="1041" t="s">
        <v>1</v>
      </c>
    </row>
    <row r="25" spans="1:48" ht="35.15" customHeight="1" x14ac:dyDescent="0.3">
      <c r="A25" s="1048" t="s">
        <v>1922</v>
      </c>
      <c r="B25" s="187" t="s">
        <v>117</v>
      </c>
      <c r="C25" s="188" t="str">
        <f>MID(control[[#This Row],[Processo]],12,4)</f>
        <v>2016</v>
      </c>
      <c r="D25" s="188" t="str">
        <f>RIGHT(control[[#This Row],[Processo]],4)</f>
        <v>0161</v>
      </c>
      <c r="E25" s="202" t="s">
        <v>118</v>
      </c>
      <c r="F25" s="203" t="s">
        <v>919</v>
      </c>
      <c r="G25" s="204" t="s">
        <v>1019</v>
      </c>
      <c r="H25" s="202" t="s">
        <v>119</v>
      </c>
      <c r="I25" s="203" t="s">
        <v>921</v>
      </c>
      <c r="J25" s="204" t="s">
        <v>1019</v>
      </c>
      <c r="K25" s="203" t="s">
        <v>920</v>
      </c>
      <c r="L25" s="204" t="s">
        <v>53</v>
      </c>
      <c r="M25" s="204" t="s">
        <v>120</v>
      </c>
      <c r="N25" s="205">
        <v>35639.879999999997</v>
      </c>
      <c r="O25" s="206">
        <v>43164</v>
      </c>
      <c r="P25" s="207" t="s">
        <v>1602</v>
      </c>
      <c r="Q25" s="194" t="s">
        <v>1603</v>
      </c>
      <c r="R25" s="208" t="s">
        <v>17</v>
      </c>
      <c r="S25" s="209" t="s">
        <v>982</v>
      </c>
      <c r="T25" s="210" t="s">
        <v>121</v>
      </c>
      <c r="U25" s="204" t="s">
        <v>1246</v>
      </c>
      <c r="V25" s="210" t="s">
        <v>1259</v>
      </c>
      <c r="W25" s="199" t="s">
        <v>1002</v>
      </c>
      <c r="X25" s="200" t="s">
        <v>20</v>
      </c>
      <c r="Y25" s="223" t="s">
        <v>15</v>
      </c>
      <c r="Z25" s="212" t="s">
        <v>1627</v>
      </c>
      <c r="AA25" s="233"/>
      <c r="AB25" s="211"/>
      <c r="AC25" s="220"/>
      <c r="AD25" s="287"/>
      <c r="AE25" s="211"/>
      <c r="AF25" s="220"/>
      <c r="AG25" s="214"/>
      <c r="AH25" s="211"/>
      <c r="AI25" s="220"/>
      <c r="AJ25" s="220"/>
      <c r="AK25" s="211"/>
      <c r="AL25" s="220"/>
      <c r="AM25" s="117"/>
      <c r="AN25" s="211"/>
      <c r="AO25" s="220"/>
      <c r="AP25" s="117"/>
      <c r="AQ25" s="220"/>
      <c r="AR25" s="220"/>
      <c r="AS25" s="220"/>
      <c r="AT25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5" s="218"/>
      <c r="AV25" s="1040">
        <v>-1</v>
      </c>
    </row>
    <row r="26" spans="1:48" ht="35.15" customHeight="1" x14ac:dyDescent="0.3">
      <c r="A26" s="69" t="s">
        <v>1923</v>
      </c>
      <c r="B26" s="1" t="s">
        <v>122</v>
      </c>
      <c r="C26" s="82" t="str">
        <f>MID(control[[#This Row],[Processo]],12,4)</f>
        <v>2017</v>
      </c>
      <c r="D26" s="82" t="str">
        <f>RIGHT(control[[#This Row],[Processo]],4)</f>
        <v>6182</v>
      </c>
      <c r="E26" s="85" t="s">
        <v>123</v>
      </c>
      <c r="F26" s="86" t="s">
        <v>931</v>
      </c>
      <c r="G26" s="87" t="s">
        <v>1019</v>
      </c>
      <c r="H26" s="85" t="s">
        <v>932</v>
      </c>
      <c r="I26" s="86" t="s">
        <v>934</v>
      </c>
      <c r="J26" s="87" t="s">
        <v>1020</v>
      </c>
      <c r="K26" s="86" t="s">
        <v>920</v>
      </c>
      <c r="L26" s="87" t="s">
        <v>82</v>
      </c>
      <c r="M26" s="329" t="s">
        <v>2436</v>
      </c>
      <c r="N26" s="88">
        <v>1061907.97</v>
      </c>
      <c r="O26" s="89">
        <v>43180</v>
      </c>
      <c r="P26" s="90" t="s">
        <v>1203</v>
      </c>
      <c r="Q26" s="90" t="s">
        <v>1073</v>
      </c>
      <c r="R26" s="91" t="s">
        <v>25</v>
      </c>
      <c r="S26" s="92" t="s">
        <v>2797</v>
      </c>
      <c r="T26" s="93" t="s">
        <v>113</v>
      </c>
      <c r="U26" s="87" t="s">
        <v>1242</v>
      </c>
      <c r="V26" s="662" t="s">
        <v>2793</v>
      </c>
      <c r="W26" s="94" t="s">
        <v>19</v>
      </c>
      <c r="X26" s="95" t="s">
        <v>20</v>
      </c>
      <c r="Y26" s="97">
        <v>36000</v>
      </c>
      <c r="Z26" s="118">
        <v>25200</v>
      </c>
      <c r="AA26" s="908"/>
      <c r="AB26" s="97">
        <v>25200</v>
      </c>
      <c r="AC26" s="98">
        <v>44322</v>
      </c>
      <c r="AD26" s="381" t="s">
        <v>2621</v>
      </c>
      <c r="AE26" s="97"/>
      <c r="AF26" s="98"/>
      <c r="AG26" s="401"/>
      <c r="AH26" s="97"/>
      <c r="AI26" s="98"/>
      <c r="AJ26" s="98"/>
      <c r="AK26" s="97"/>
      <c r="AL26" s="98"/>
      <c r="AM26" s="98"/>
      <c r="AN26" s="97"/>
      <c r="AO26" s="98"/>
      <c r="AP26" s="98"/>
      <c r="AQ26" s="98"/>
      <c r="AR26" s="98"/>
      <c r="AS26" s="402" t="s">
        <v>2632</v>
      </c>
      <c r="AT26" s="120">
        <f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25200</v>
      </c>
      <c r="AU26" s="399" t="s">
        <v>38</v>
      </c>
      <c r="AV26" s="1041" t="s">
        <v>1</v>
      </c>
    </row>
    <row r="27" spans="1:48" ht="35.15" customHeight="1" x14ac:dyDescent="0.3">
      <c r="A27" s="69" t="s">
        <v>1924</v>
      </c>
      <c r="B27" s="1" t="s">
        <v>124</v>
      </c>
      <c r="C27" s="82" t="str">
        <f>MID(control[[#This Row],[Processo]],12,4)</f>
        <v>1997</v>
      </c>
      <c r="D27" s="82" t="str">
        <f>RIGHT(control[[#This Row],[Processo]],4)</f>
        <v>6182</v>
      </c>
      <c r="E27" s="85" t="s">
        <v>125</v>
      </c>
      <c r="F27" s="86" t="s">
        <v>931</v>
      </c>
      <c r="G27" s="87" t="s">
        <v>1020</v>
      </c>
      <c r="H27" s="85" t="s">
        <v>933</v>
      </c>
      <c r="I27" s="86" t="s">
        <v>934</v>
      </c>
      <c r="J27" s="87" t="s">
        <v>1020</v>
      </c>
      <c r="K27" s="86" t="s">
        <v>920</v>
      </c>
      <c r="L27" s="87" t="s">
        <v>82</v>
      </c>
      <c r="M27" s="329" t="s">
        <v>2579</v>
      </c>
      <c r="N27" s="88" t="s">
        <v>0</v>
      </c>
      <c r="O27" s="89">
        <v>43181</v>
      </c>
      <c r="P27" s="90" t="s">
        <v>1204</v>
      </c>
      <c r="Q27" s="90" t="s">
        <v>1073</v>
      </c>
      <c r="R27" s="91" t="s">
        <v>25</v>
      </c>
      <c r="S27" s="92" t="s">
        <v>2797</v>
      </c>
      <c r="T27" s="93" t="s">
        <v>113</v>
      </c>
      <c r="U27" s="87" t="s">
        <v>1242</v>
      </c>
      <c r="V27" s="93" t="s">
        <v>1265</v>
      </c>
      <c r="W27" s="94" t="s">
        <v>19</v>
      </c>
      <c r="X27" s="112" t="s">
        <v>38</v>
      </c>
      <c r="Y27" s="97">
        <v>27000</v>
      </c>
      <c r="Z27" s="97">
        <v>10000</v>
      </c>
      <c r="AA27" s="99"/>
      <c r="AB27" s="97">
        <f>5000+5000</f>
        <v>10000</v>
      </c>
      <c r="AC27" s="123" t="s">
        <v>1604</v>
      </c>
      <c r="AD27" s="124" t="s">
        <v>1605</v>
      </c>
      <c r="AE27" s="97"/>
      <c r="AF27" s="98"/>
      <c r="AG27" s="123"/>
      <c r="AH27" s="97"/>
      <c r="AI27" s="98"/>
      <c r="AJ27" s="98"/>
      <c r="AK27" s="97"/>
      <c r="AL27" s="98"/>
      <c r="AM27" s="98"/>
      <c r="AN27" s="97"/>
      <c r="AO27" s="98"/>
      <c r="AP27" s="98"/>
      <c r="AQ27" s="98"/>
      <c r="AR27" s="98"/>
      <c r="AS27" s="98"/>
      <c r="AT2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7" s="101" t="s">
        <v>20</v>
      </c>
      <c r="AV27" s="1041" t="s">
        <v>1005</v>
      </c>
    </row>
    <row r="28" spans="1:48" ht="35.15" customHeight="1" x14ac:dyDescent="0.3">
      <c r="A28" s="69" t="s">
        <v>1925</v>
      </c>
      <c r="B28" s="1" t="s">
        <v>126</v>
      </c>
      <c r="C28" s="82" t="str">
        <f>MID(control[[#This Row],[Processo]],12,4)</f>
        <v>2013</v>
      </c>
      <c r="D28" s="82" t="str">
        <f>RIGHT(control[[#This Row],[Processo]],4)</f>
        <v>6182</v>
      </c>
      <c r="E28" s="85" t="s">
        <v>127</v>
      </c>
      <c r="F28" s="86" t="s">
        <v>931</v>
      </c>
      <c r="G28" s="87" t="s">
        <v>1020</v>
      </c>
      <c r="H28" s="85" t="s">
        <v>932</v>
      </c>
      <c r="I28" s="86" t="s">
        <v>934</v>
      </c>
      <c r="J28" s="87" t="s">
        <v>1020</v>
      </c>
      <c r="K28" s="86" t="s">
        <v>920</v>
      </c>
      <c r="L28" s="87" t="s">
        <v>82</v>
      </c>
      <c r="M28" s="280" t="s">
        <v>2537</v>
      </c>
      <c r="N28" s="88">
        <v>30186332.02</v>
      </c>
      <c r="O28" s="89">
        <v>43182</v>
      </c>
      <c r="P28" s="90" t="s">
        <v>1205</v>
      </c>
      <c r="Q28" s="90" t="s">
        <v>1073</v>
      </c>
      <c r="R28" s="91" t="s">
        <v>25</v>
      </c>
      <c r="S28" s="92" t="s">
        <v>2797</v>
      </c>
      <c r="T28" s="93" t="s">
        <v>113</v>
      </c>
      <c r="U28" s="87" t="s">
        <v>1242</v>
      </c>
      <c r="V28" s="974" t="s">
        <v>2995</v>
      </c>
      <c r="W28" s="94" t="s">
        <v>19</v>
      </c>
      <c r="X28" s="95" t="s">
        <v>20</v>
      </c>
      <c r="Y28" s="97">
        <v>18900</v>
      </c>
      <c r="Z28" s="97">
        <v>18900</v>
      </c>
      <c r="AA28" s="99"/>
      <c r="AB28" s="97">
        <v>18900</v>
      </c>
      <c r="AC28" s="98">
        <v>44020</v>
      </c>
      <c r="AD28" s="124" t="s">
        <v>1606</v>
      </c>
      <c r="AE28" s="97">
        <f>control[[#This Row],[
Honorários
Depositados
(R$)]]/2*(1-18.3004%)-22</f>
        <v>7698.6122000000005</v>
      </c>
      <c r="AF28" s="98">
        <v>44103</v>
      </c>
      <c r="AG28" s="123" t="s">
        <v>1607</v>
      </c>
      <c r="AH28" s="97"/>
      <c r="AI28" s="98"/>
      <c r="AJ28" s="98"/>
      <c r="AK28" s="97"/>
      <c r="AL28" s="98"/>
      <c r="AM28" s="98"/>
      <c r="AN28" s="97"/>
      <c r="AO28" s="98"/>
      <c r="AP28" s="98"/>
      <c r="AQ28" s="98"/>
      <c r="AR28" s="98"/>
      <c r="AS28" s="98"/>
      <c r="AT2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11200</v>
      </c>
      <c r="AU28" s="101"/>
      <c r="AV28" s="1041" t="s">
        <v>1006</v>
      </c>
    </row>
    <row r="29" spans="1:48" ht="35.15" customHeight="1" x14ac:dyDescent="0.3">
      <c r="A29" s="69" t="s">
        <v>1926</v>
      </c>
      <c r="B29" s="37" t="s">
        <v>128</v>
      </c>
      <c r="C29" s="102" t="str">
        <f>MID(control[[#This Row],[Processo]],12,4)</f>
        <v>2016</v>
      </c>
      <c r="D29" s="102" t="str">
        <f>RIGHT(control[[#This Row],[Processo]],4)</f>
        <v>6119</v>
      </c>
      <c r="E29" s="103" t="s">
        <v>129</v>
      </c>
      <c r="F29" s="104" t="s">
        <v>931</v>
      </c>
      <c r="G29" s="105" t="s">
        <v>1019</v>
      </c>
      <c r="H29" s="103" t="s">
        <v>922</v>
      </c>
      <c r="I29" s="104" t="s">
        <v>934</v>
      </c>
      <c r="J29" s="105" t="s">
        <v>1020</v>
      </c>
      <c r="K29" s="86" t="s">
        <v>924</v>
      </c>
      <c r="L29" s="105" t="s">
        <v>86</v>
      </c>
      <c r="M29" s="105" t="s">
        <v>130</v>
      </c>
      <c r="N29" s="106">
        <v>1000</v>
      </c>
      <c r="O29" s="107">
        <v>43200</v>
      </c>
      <c r="P29" s="90" t="s">
        <v>1609</v>
      </c>
      <c r="Q29" s="125" t="s">
        <v>1608</v>
      </c>
      <c r="R29" s="126" t="s">
        <v>25</v>
      </c>
      <c r="S29" s="109" t="s">
        <v>959</v>
      </c>
      <c r="T29" s="110" t="s">
        <v>131</v>
      </c>
      <c r="U29" s="105" t="s">
        <v>1246</v>
      </c>
      <c r="V29" s="110" t="s">
        <v>1266</v>
      </c>
      <c r="W29" s="111" t="s">
        <v>19</v>
      </c>
      <c r="X29" s="112" t="s">
        <v>38</v>
      </c>
      <c r="Y29" s="113">
        <v>6000</v>
      </c>
      <c r="Z29" s="113">
        <v>3000</v>
      </c>
      <c r="AA29" s="154"/>
      <c r="AB29" s="113">
        <v>3000</v>
      </c>
      <c r="AC29" s="114">
        <v>44000</v>
      </c>
      <c r="AD29" s="124" t="s">
        <v>1610</v>
      </c>
      <c r="AE29" s="113"/>
      <c r="AF29" s="114"/>
      <c r="AG29" s="130"/>
      <c r="AH29" s="113"/>
      <c r="AI29" s="114"/>
      <c r="AJ29" s="114"/>
      <c r="AK29" s="113"/>
      <c r="AL29" s="114"/>
      <c r="AM29" s="114"/>
      <c r="AN29" s="113"/>
      <c r="AO29" s="114"/>
      <c r="AP29" s="114"/>
      <c r="AQ29" s="114"/>
      <c r="AR29" s="114"/>
      <c r="AS29" s="114"/>
      <c r="AT29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9" s="116" t="s">
        <v>20</v>
      </c>
      <c r="AV29" s="1041" t="s">
        <v>1005</v>
      </c>
    </row>
    <row r="30" spans="1:48" ht="35.15" customHeight="1" x14ac:dyDescent="0.3">
      <c r="A30" s="69" t="s">
        <v>1927</v>
      </c>
      <c r="B30" s="1" t="s">
        <v>132</v>
      </c>
      <c r="C30" s="82" t="str">
        <f>MID(control[[#This Row],[Processo]],12,4)</f>
        <v>2017</v>
      </c>
      <c r="D30" s="82" t="str">
        <f>RIGHT(control[[#This Row],[Processo]],4)</f>
        <v>0068</v>
      </c>
      <c r="E30" s="85" t="s">
        <v>133</v>
      </c>
      <c r="F30" s="86" t="s">
        <v>919</v>
      </c>
      <c r="G30" s="87" t="s">
        <v>1020</v>
      </c>
      <c r="H30" s="85" t="s">
        <v>134</v>
      </c>
      <c r="I30" s="86" t="s">
        <v>1027</v>
      </c>
      <c r="J30" s="87" t="s">
        <v>1020</v>
      </c>
      <c r="K30" s="86" t="s">
        <v>920</v>
      </c>
      <c r="L30" s="87" t="s">
        <v>135</v>
      </c>
      <c r="M30" s="87" t="s">
        <v>136</v>
      </c>
      <c r="N30" s="88">
        <v>303117.88</v>
      </c>
      <c r="O30" s="89">
        <v>43209</v>
      </c>
      <c r="P30" s="90" t="s">
        <v>1622</v>
      </c>
      <c r="Q30" s="90" t="s">
        <v>1206</v>
      </c>
      <c r="R30" s="91" t="s">
        <v>17</v>
      </c>
      <c r="S30" s="92" t="s">
        <v>957</v>
      </c>
      <c r="T30" s="93" t="s">
        <v>137</v>
      </c>
      <c r="U30" s="87" t="s">
        <v>1256</v>
      </c>
      <c r="V30" s="93" t="s">
        <v>1504</v>
      </c>
      <c r="W30" s="94" t="s">
        <v>1002</v>
      </c>
      <c r="X30" s="95" t="s">
        <v>20</v>
      </c>
      <c r="Y30" s="97">
        <v>2000</v>
      </c>
      <c r="Z30" s="97">
        <v>4000</v>
      </c>
      <c r="AA30" s="99"/>
      <c r="AB30" s="97">
        <v>2000</v>
      </c>
      <c r="AC30" s="98">
        <v>43318</v>
      </c>
      <c r="AD30" s="124" t="s">
        <v>1623</v>
      </c>
      <c r="AE30" s="97">
        <v>1031</v>
      </c>
      <c r="AF30" s="98">
        <v>43325</v>
      </c>
      <c r="AG30" s="130" t="s">
        <v>1624</v>
      </c>
      <c r="AH30" s="97">
        <v>1090.71</v>
      </c>
      <c r="AI30" s="98">
        <v>43804</v>
      </c>
      <c r="AJ30" s="98" t="s">
        <v>1625</v>
      </c>
      <c r="AK30" s="97"/>
      <c r="AL30" s="98"/>
      <c r="AM30" s="98"/>
      <c r="AN30" s="97"/>
      <c r="AO30" s="98"/>
      <c r="AP30" s="98"/>
      <c r="AQ30" s="98"/>
      <c r="AR30" s="98"/>
      <c r="AS30" s="98"/>
      <c r="AT3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1900</v>
      </c>
      <c r="AU30" s="116" t="s">
        <v>20</v>
      </c>
      <c r="AV30" s="1041" t="s">
        <v>1006</v>
      </c>
    </row>
    <row r="31" spans="1:48" ht="35.15" customHeight="1" x14ac:dyDescent="0.3">
      <c r="A31" s="1048" t="s">
        <v>1928</v>
      </c>
      <c r="B31" s="187" t="s">
        <v>138</v>
      </c>
      <c r="C31" s="188" t="str">
        <f>MID(control[[#This Row],[Processo]],12,4)</f>
        <v>2014</v>
      </c>
      <c r="D31" s="188" t="str">
        <f>RIGHT(control[[#This Row],[Processo]],4)</f>
        <v>0100</v>
      </c>
      <c r="E31" s="202" t="s">
        <v>139</v>
      </c>
      <c r="F31" s="203" t="s">
        <v>919</v>
      </c>
      <c r="G31" s="204" t="s">
        <v>1019</v>
      </c>
      <c r="H31" s="202" t="s">
        <v>140</v>
      </c>
      <c r="I31" s="203" t="s">
        <v>921</v>
      </c>
      <c r="J31" s="204" t="s">
        <v>1047</v>
      </c>
      <c r="K31" s="203" t="s">
        <v>920</v>
      </c>
      <c r="L31" s="204" t="s">
        <v>141</v>
      </c>
      <c r="M31" s="204" t="s">
        <v>142</v>
      </c>
      <c r="N31" s="205">
        <v>8067476.25</v>
      </c>
      <c r="O31" s="206">
        <v>43201</v>
      </c>
      <c r="P31" s="207" t="s">
        <v>1626</v>
      </c>
      <c r="Q31" s="207" t="s">
        <v>1140</v>
      </c>
      <c r="R31" s="208" t="s">
        <v>17</v>
      </c>
      <c r="S31" s="209" t="s">
        <v>941</v>
      </c>
      <c r="T31" s="210" t="s">
        <v>73</v>
      </c>
      <c r="U31" s="204" t="s">
        <v>374</v>
      </c>
      <c r="V31" s="210" t="s">
        <v>375</v>
      </c>
      <c r="W31" s="199" t="s">
        <v>1002</v>
      </c>
      <c r="X31" s="200" t="s">
        <v>38</v>
      </c>
      <c r="Y31" s="223" t="s">
        <v>0</v>
      </c>
      <c r="Z31" s="212" t="s">
        <v>1627</v>
      </c>
      <c r="AA31" s="233"/>
      <c r="AB31" s="211"/>
      <c r="AC31" s="220"/>
      <c r="AD31" s="287"/>
      <c r="AE31" s="211"/>
      <c r="AF31" s="220"/>
      <c r="AG31" s="214"/>
      <c r="AH31" s="211"/>
      <c r="AI31" s="220"/>
      <c r="AJ31" s="220"/>
      <c r="AK31" s="211"/>
      <c r="AL31" s="220"/>
      <c r="AM31" s="117"/>
      <c r="AN31" s="211"/>
      <c r="AO31" s="220"/>
      <c r="AP31" s="117"/>
      <c r="AQ31" s="220"/>
      <c r="AR31" s="220"/>
      <c r="AS31" s="220"/>
      <c r="AT31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1" s="218"/>
      <c r="AV31" s="1040" t="s">
        <v>1007</v>
      </c>
    </row>
    <row r="32" spans="1:48" ht="35.15" customHeight="1" x14ac:dyDescent="0.3">
      <c r="A32" s="1048" t="s">
        <v>1929</v>
      </c>
      <c r="B32" s="187" t="s">
        <v>143</v>
      </c>
      <c r="C32" s="188" t="str">
        <f>MID(control[[#This Row],[Processo]],12,4)</f>
        <v>2016</v>
      </c>
      <c r="D32" s="188" t="str">
        <f>RIGHT(control[[#This Row],[Processo]],4)</f>
        <v>0224</v>
      </c>
      <c r="E32" s="202" t="s">
        <v>144</v>
      </c>
      <c r="F32" s="203" t="s">
        <v>919</v>
      </c>
      <c r="G32" s="204" t="s">
        <v>1020</v>
      </c>
      <c r="H32" s="202" t="s">
        <v>145</v>
      </c>
      <c r="I32" s="203" t="s">
        <v>921</v>
      </c>
      <c r="J32" s="204" t="s">
        <v>1020</v>
      </c>
      <c r="K32" s="203" t="s">
        <v>920</v>
      </c>
      <c r="L32" s="204" t="s">
        <v>36</v>
      </c>
      <c r="M32" s="204" t="s">
        <v>146</v>
      </c>
      <c r="N32" s="205">
        <v>6607401.5</v>
      </c>
      <c r="O32" s="206">
        <v>43214</v>
      </c>
      <c r="P32" s="207" t="s">
        <v>1244</v>
      </c>
      <c r="Q32" s="207" t="s">
        <v>1245</v>
      </c>
      <c r="R32" s="208" t="s">
        <v>17</v>
      </c>
      <c r="S32" s="209" t="s">
        <v>963</v>
      </c>
      <c r="T32" s="210" t="s">
        <v>147</v>
      </c>
      <c r="U32" s="204" t="s">
        <v>1251</v>
      </c>
      <c r="V32" s="210" t="s">
        <v>384</v>
      </c>
      <c r="W32" s="199" t="s">
        <v>1002</v>
      </c>
      <c r="X32" s="200" t="s">
        <v>20</v>
      </c>
      <c r="Y32" s="205">
        <v>12000</v>
      </c>
      <c r="Z32" s="211">
        <v>12000</v>
      </c>
      <c r="AA32" s="223"/>
      <c r="AB32" s="211"/>
      <c r="AC32" s="220"/>
      <c r="AD32" s="287"/>
      <c r="AE32" s="211"/>
      <c r="AF32" s="220"/>
      <c r="AG32" s="214"/>
      <c r="AH32" s="211"/>
      <c r="AI32" s="220"/>
      <c r="AJ32" s="220"/>
      <c r="AK32" s="211"/>
      <c r="AL32" s="220"/>
      <c r="AM32" s="117"/>
      <c r="AN32" s="211"/>
      <c r="AO32" s="220"/>
      <c r="AP32" s="117"/>
      <c r="AQ32" s="220"/>
      <c r="AR32" s="220"/>
      <c r="AS32" s="220"/>
      <c r="AT32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12000</v>
      </c>
      <c r="AU32" s="218"/>
      <c r="AV32" s="1040">
        <v>0</v>
      </c>
    </row>
    <row r="33" spans="1:48" ht="35.15" customHeight="1" x14ac:dyDescent="0.3">
      <c r="A33" s="69" t="s">
        <v>1930</v>
      </c>
      <c r="B33" s="37" t="s">
        <v>148</v>
      </c>
      <c r="C33" s="82" t="str">
        <f>MID(control[[#This Row],[Processo]],12,4)</f>
        <v>2018</v>
      </c>
      <c r="D33" s="82" t="str">
        <f>RIGHT(control[[#This Row],[Processo]],4)</f>
        <v>0100</v>
      </c>
      <c r="E33" s="85" t="s">
        <v>149</v>
      </c>
      <c r="F33" s="86" t="s">
        <v>925</v>
      </c>
      <c r="G33" s="87" t="s">
        <v>1020</v>
      </c>
      <c r="H33" s="85" t="s">
        <v>150</v>
      </c>
      <c r="I33" s="86" t="s">
        <v>1023</v>
      </c>
      <c r="J33" s="87" t="s">
        <v>1020</v>
      </c>
      <c r="K33" s="86" t="s">
        <v>920</v>
      </c>
      <c r="L33" s="87" t="s">
        <v>29</v>
      </c>
      <c r="M33" s="87" t="s">
        <v>151</v>
      </c>
      <c r="N33" s="88">
        <v>100000</v>
      </c>
      <c r="O33" s="89">
        <v>43214</v>
      </c>
      <c r="P33" s="90" t="s">
        <v>1207</v>
      </c>
      <c r="Q33" s="90" t="s">
        <v>1073</v>
      </c>
      <c r="R33" s="91" t="s">
        <v>17</v>
      </c>
      <c r="S33" s="92" t="s">
        <v>939</v>
      </c>
      <c r="T33" s="93" t="s">
        <v>37</v>
      </c>
      <c r="U33" s="888" t="s">
        <v>2948</v>
      </c>
      <c r="V33" s="889" t="s">
        <v>2949</v>
      </c>
      <c r="W33" s="94" t="s">
        <v>1002</v>
      </c>
      <c r="X33" s="95" t="s">
        <v>20</v>
      </c>
      <c r="Y33" s="97">
        <v>62740</v>
      </c>
      <c r="Z33" s="118">
        <v>23270</v>
      </c>
      <c r="AA33" s="908"/>
      <c r="AB33" s="97"/>
      <c r="AC33" s="98"/>
      <c r="AD33" s="124"/>
      <c r="AE33" s="97"/>
      <c r="AF33" s="98"/>
      <c r="AG33" s="123"/>
      <c r="AH33" s="97"/>
      <c r="AI33" s="98"/>
      <c r="AJ33" s="98"/>
      <c r="AK33" s="97"/>
      <c r="AL33" s="98"/>
      <c r="AM33" s="98"/>
      <c r="AN33" s="97"/>
      <c r="AO33" s="98"/>
      <c r="AP33" s="98"/>
      <c r="AQ33" s="98"/>
      <c r="AR33" s="98"/>
      <c r="AS33" s="98"/>
      <c r="AT3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23270</v>
      </c>
      <c r="AU33" s="101"/>
      <c r="AV33" s="1041">
        <v>1</v>
      </c>
    </row>
    <row r="34" spans="1:48" ht="35.15" customHeight="1" x14ac:dyDescent="0.3">
      <c r="A34" s="1048" t="s">
        <v>1931</v>
      </c>
      <c r="B34" s="187" t="s">
        <v>152</v>
      </c>
      <c r="C34" s="188" t="str">
        <f>MID(control[[#This Row],[Processo]],12,4)</f>
        <v>2017</v>
      </c>
      <c r="D34" s="188" t="str">
        <f>RIGHT(control[[#This Row],[Processo]],4)</f>
        <v>0008</v>
      </c>
      <c r="E34" s="202" t="s">
        <v>153</v>
      </c>
      <c r="F34" s="203" t="s">
        <v>919</v>
      </c>
      <c r="G34" s="204" t="s">
        <v>1020</v>
      </c>
      <c r="H34" s="202" t="s">
        <v>52</v>
      </c>
      <c r="I34" s="203" t="s">
        <v>921</v>
      </c>
      <c r="J34" s="204" t="s">
        <v>1019</v>
      </c>
      <c r="K34" s="203" t="s">
        <v>920</v>
      </c>
      <c r="L34" s="204" t="s">
        <v>154</v>
      </c>
      <c r="M34" s="204" t="s">
        <v>155</v>
      </c>
      <c r="N34" s="205">
        <v>96309.72</v>
      </c>
      <c r="O34" s="206">
        <v>43203</v>
      </c>
      <c r="P34" s="207" t="s">
        <v>1628</v>
      </c>
      <c r="Q34" s="207" t="s">
        <v>1099</v>
      </c>
      <c r="R34" s="208" t="s">
        <v>17</v>
      </c>
      <c r="S34" s="209" t="s">
        <v>1463</v>
      </c>
      <c r="T34" s="210" t="s">
        <v>156</v>
      </c>
      <c r="U34" s="204" t="s">
        <v>1246</v>
      </c>
      <c r="V34" s="210" t="s">
        <v>1259</v>
      </c>
      <c r="W34" s="199" t="s">
        <v>1002</v>
      </c>
      <c r="X34" s="200" t="s">
        <v>20</v>
      </c>
      <c r="Y34" s="211">
        <v>9000</v>
      </c>
      <c r="Z34" s="212" t="s">
        <v>1627</v>
      </c>
      <c r="AA34" s="233"/>
      <c r="AB34" s="211"/>
      <c r="AC34" s="220"/>
      <c r="AD34" s="289"/>
      <c r="AE34" s="211"/>
      <c r="AF34" s="220"/>
      <c r="AG34" s="214"/>
      <c r="AH34" s="211"/>
      <c r="AI34" s="220"/>
      <c r="AJ34" s="220"/>
      <c r="AK34" s="211"/>
      <c r="AL34" s="220"/>
      <c r="AM34" s="117"/>
      <c r="AN34" s="211"/>
      <c r="AO34" s="220"/>
      <c r="AP34" s="117"/>
      <c r="AQ34" s="220"/>
      <c r="AR34" s="220"/>
      <c r="AS34" s="220"/>
      <c r="AT34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4" s="218"/>
      <c r="AV34" s="1040">
        <v>0</v>
      </c>
    </row>
    <row r="35" spans="1:48" ht="35.15" customHeight="1" x14ac:dyDescent="0.3">
      <c r="A35" s="1048" t="s">
        <v>1932</v>
      </c>
      <c r="B35" s="187" t="s">
        <v>157</v>
      </c>
      <c r="C35" s="188" t="str">
        <f>MID(control[[#This Row],[Processo]],12,4)</f>
        <v>2013</v>
      </c>
      <c r="D35" s="188" t="str">
        <f>RIGHT(control[[#This Row],[Processo]],4)</f>
        <v>0002</v>
      </c>
      <c r="E35" s="202" t="s">
        <v>158</v>
      </c>
      <c r="F35" s="203" t="s">
        <v>919</v>
      </c>
      <c r="G35" s="204" t="s">
        <v>1020</v>
      </c>
      <c r="H35" s="202" t="s">
        <v>159</v>
      </c>
      <c r="I35" s="203" t="s">
        <v>921</v>
      </c>
      <c r="J35" s="204" t="s">
        <v>1020</v>
      </c>
      <c r="K35" s="203" t="s">
        <v>920</v>
      </c>
      <c r="L35" s="204" t="s">
        <v>141</v>
      </c>
      <c r="M35" s="204" t="s">
        <v>160</v>
      </c>
      <c r="N35" s="205">
        <v>168705.2</v>
      </c>
      <c r="O35" s="206">
        <v>43234</v>
      </c>
      <c r="P35" s="207" t="s">
        <v>1629</v>
      </c>
      <c r="Q35" s="207" t="s">
        <v>1630</v>
      </c>
      <c r="R35" s="208" t="s">
        <v>17</v>
      </c>
      <c r="S35" s="209" t="s">
        <v>951</v>
      </c>
      <c r="T35" s="210" t="s">
        <v>161</v>
      </c>
      <c r="U35" s="204" t="s">
        <v>374</v>
      </c>
      <c r="V35" s="210" t="s">
        <v>375</v>
      </c>
      <c r="W35" s="199" t="s">
        <v>19</v>
      </c>
      <c r="X35" s="200" t="s">
        <v>20</v>
      </c>
      <c r="Y35" s="223" t="s">
        <v>0</v>
      </c>
      <c r="Z35" s="212" t="s">
        <v>1627</v>
      </c>
      <c r="AA35" s="233"/>
      <c r="AB35" s="211"/>
      <c r="AC35" s="220"/>
      <c r="AD35" s="287"/>
      <c r="AE35" s="211"/>
      <c r="AF35" s="220"/>
      <c r="AG35" s="214"/>
      <c r="AH35" s="211"/>
      <c r="AI35" s="220"/>
      <c r="AJ35" s="220"/>
      <c r="AK35" s="211"/>
      <c r="AL35" s="220"/>
      <c r="AM35" s="117"/>
      <c r="AN35" s="211"/>
      <c r="AO35" s="220"/>
      <c r="AP35" s="117"/>
      <c r="AQ35" s="220"/>
      <c r="AR35" s="220"/>
      <c r="AS35" s="220"/>
      <c r="AT35" s="21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5" s="218"/>
      <c r="AV35" s="1040">
        <v>0</v>
      </c>
    </row>
    <row r="36" spans="1:48" ht="35.15" customHeight="1" x14ac:dyDescent="0.3">
      <c r="A36" s="69" t="s">
        <v>1933</v>
      </c>
      <c r="B36" s="37" t="s">
        <v>162</v>
      </c>
      <c r="C36" s="82" t="str">
        <f>MID(control[[#This Row],[Processo]],12,4)</f>
        <v>2016</v>
      </c>
      <c r="D36" s="82" t="str">
        <f>RIGHT(control[[#This Row],[Processo]],4)</f>
        <v>0224</v>
      </c>
      <c r="E36" s="85" t="s">
        <v>163</v>
      </c>
      <c r="F36" s="86" t="s">
        <v>1026</v>
      </c>
      <c r="G36" s="87" t="s">
        <v>1020</v>
      </c>
      <c r="H36" s="85" t="s">
        <v>1460</v>
      </c>
      <c r="I36" s="86" t="s">
        <v>1461</v>
      </c>
      <c r="J36" s="87" t="s">
        <v>1020</v>
      </c>
      <c r="K36" s="86" t="s">
        <v>920</v>
      </c>
      <c r="L36" s="87" t="s">
        <v>1228</v>
      </c>
      <c r="M36" s="87" t="s">
        <v>164</v>
      </c>
      <c r="N36" s="88">
        <v>10000</v>
      </c>
      <c r="O36" s="89">
        <v>43238</v>
      </c>
      <c r="P36" s="90" t="s">
        <v>1064</v>
      </c>
      <c r="Q36" s="127" t="s">
        <v>1065</v>
      </c>
      <c r="R36" s="91" t="s">
        <v>17</v>
      </c>
      <c r="S36" s="92" t="s">
        <v>963</v>
      </c>
      <c r="T36" s="93" t="s">
        <v>147</v>
      </c>
      <c r="U36" s="87" t="s">
        <v>1242</v>
      </c>
      <c r="V36" s="93" t="s">
        <v>1267</v>
      </c>
      <c r="W36" s="94" t="s">
        <v>1002</v>
      </c>
      <c r="X36" s="95" t="s">
        <v>38</v>
      </c>
      <c r="Y36" s="97">
        <v>9000</v>
      </c>
      <c r="Z36" s="97">
        <v>9000</v>
      </c>
      <c r="AA36" s="99"/>
      <c r="AB36" s="97">
        <f>4500+4500</f>
        <v>9000</v>
      </c>
      <c r="AC36" s="123" t="s">
        <v>1631</v>
      </c>
      <c r="AD36" s="124" t="s">
        <v>1633</v>
      </c>
      <c r="AE36" s="97">
        <v>4532.41</v>
      </c>
      <c r="AF36" s="98">
        <v>43448</v>
      </c>
      <c r="AG36" s="123" t="s">
        <v>1632</v>
      </c>
      <c r="AH36" s="97">
        <v>4791.97</v>
      </c>
      <c r="AI36" s="98" t="s">
        <v>1635</v>
      </c>
      <c r="AJ36" s="98" t="s">
        <v>1634</v>
      </c>
      <c r="AK36" s="97"/>
      <c r="AL36" s="98"/>
      <c r="AM36" s="98"/>
      <c r="AN36" s="97"/>
      <c r="AO36" s="98"/>
      <c r="AP36" s="98"/>
      <c r="AQ36" s="98"/>
      <c r="AR36" s="98"/>
      <c r="AS36" s="98"/>
      <c r="AT3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6" s="101"/>
      <c r="AV36" s="1041" t="s">
        <v>1006</v>
      </c>
    </row>
    <row r="37" spans="1:48" ht="35.15" customHeight="1" x14ac:dyDescent="0.3">
      <c r="A37" s="1048" t="s">
        <v>1934</v>
      </c>
      <c r="B37" s="187" t="s">
        <v>165</v>
      </c>
      <c r="C37" s="188" t="str">
        <f>MID(control[[#This Row],[Processo]],12,4)</f>
        <v>1997</v>
      </c>
      <c r="D37" s="188" t="str">
        <f>RIGHT(control[[#This Row],[Processo]],4)</f>
        <v>0002</v>
      </c>
      <c r="E37" s="202" t="s">
        <v>166</v>
      </c>
      <c r="F37" s="203" t="s">
        <v>919</v>
      </c>
      <c r="G37" s="204" t="s">
        <v>1019</v>
      </c>
      <c r="H37" s="202" t="s">
        <v>167</v>
      </c>
      <c r="I37" s="203" t="s">
        <v>921</v>
      </c>
      <c r="J37" s="204" t="s">
        <v>1020</v>
      </c>
      <c r="K37" s="203" t="s">
        <v>920</v>
      </c>
      <c r="L37" s="204" t="s">
        <v>36</v>
      </c>
      <c r="M37" s="204" t="s">
        <v>35</v>
      </c>
      <c r="N37" s="205">
        <v>6400</v>
      </c>
      <c r="O37" s="206">
        <v>43242</v>
      </c>
      <c r="P37" s="207" t="s">
        <v>1636</v>
      </c>
      <c r="Q37" s="207" t="s">
        <v>1099</v>
      </c>
      <c r="R37" s="208" t="s">
        <v>17</v>
      </c>
      <c r="S37" s="209" t="s">
        <v>951</v>
      </c>
      <c r="T37" s="210" t="s">
        <v>161</v>
      </c>
      <c r="U37" s="204" t="s">
        <v>374</v>
      </c>
      <c r="V37" s="210" t="s">
        <v>375</v>
      </c>
      <c r="W37" s="199" t="s">
        <v>19</v>
      </c>
      <c r="X37" s="200" t="s">
        <v>38</v>
      </c>
      <c r="Y37" s="223" t="s">
        <v>0</v>
      </c>
      <c r="Z37" s="212" t="s">
        <v>1627</v>
      </c>
      <c r="AA37" s="233"/>
      <c r="AB37" s="211"/>
      <c r="AC37" s="220"/>
      <c r="AD37" s="287"/>
      <c r="AE37" s="211"/>
      <c r="AF37" s="220"/>
      <c r="AG37" s="214"/>
      <c r="AH37" s="211"/>
      <c r="AI37" s="220"/>
      <c r="AJ37" s="220"/>
      <c r="AK37" s="211"/>
      <c r="AL37" s="220"/>
      <c r="AM37" s="117"/>
      <c r="AN37" s="211"/>
      <c r="AO37" s="220"/>
      <c r="AP37" s="117"/>
      <c r="AQ37" s="220"/>
      <c r="AR37" s="220"/>
      <c r="AS37" s="220"/>
      <c r="AT3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7" s="218"/>
      <c r="AV37" s="1040">
        <v>0</v>
      </c>
    </row>
    <row r="38" spans="1:48" ht="35.15" customHeight="1" x14ac:dyDescent="0.3">
      <c r="A38" s="1048" t="s">
        <v>1935</v>
      </c>
      <c r="B38" s="187" t="s">
        <v>168</v>
      </c>
      <c r="C38" s="188" t="str">
        <f>MID(control[[#This Row],[Processo]],12,4)</f>
        <v>2017</v>
      </c>
      <c r="D38" s="188" t="str">
        <f>RIGHT(control[[#This Row],[Processo]],4)</f>
        <v>0100</v>
      </c>
      <c r="E38" s="202" t="s">
        <v>169</v>
      </c>
      <c r="F38" s="203" t="s">
        <v>919</v>
      </c>
      <c r="G38" s="204" t="s">
        <v>1020</v>
      </c>
      <c r="H38" s="202" t="s">
        <v>170</v>
      </c>
      <c r="I38" s="203" t="s">
        <v>921</v>
      </c>
      <c r="J38" s="204" t="s">
        <v>1019</v>
      </c>
      <c r="K38" s="203" t="s">
        <v>920</v>
      </c>
      <c r="L38" s="204" t="s">
        <v>36</v>
      </c>
      <c r="M38" s="204" t="s">
        <v>171</v>
      </c>
      <c r="N38" s="205">
        <v>13654.12</v>
      </c>
      <c r="O38" s="206">
        <v>43209</v>
      </c>
      <c r="P38" s="207" t="s">
        <v>1637</v>
      </c>
      <c r="Q38" s="207" t="s">
        <v>1099</v>
      </c>
      <c r="R38" s="208" t="s">
        <v>17</v>
      </c>
      <c r="S38" s="209" t="s">
        <v>940</v>
      </c>
      <c r="T38" s="210" t="s">
        <v>49</v>
      </c>
      <c r="U38" s="204" t="s">
        <v>1246</v>
      </c>
      <c r="V38" s="210" t="s">
        <v>1259</v>
      </c>
      <c r="W38" s="199" t="s">
        <v>1002</v>
      </c>
      <c r="X38" s="200" t="s">
        <v>20</v>
      </c>
      <c r="Y38" s="223" t="s">
        <v>0</v>
      </c>
      <c r="Z38" s="212" t="s">
        <v>1627</v>
      </c>
      <c r="AA38" s="233"/>
      <c r="AB38" s="211"/>
      <c r="AC38" s="220"/>
      <c r="AD38" s="287"/>
      <c r="AE38" s="211"/>
      <c r="AF38" s="220"/>
      <c r="AG38" s="214"/>
      <c r="AH38" s="211"/>
      <c r="AI38" s="220"/>
      <c r="AJ38" s="220"/>
      <c r="AK38" s="211"/>
      <c r="AL38" s="220"/>
      <c r="AM38" s="117"/>
      <c r="AN38" s="211"/>
      <c r="AO38" s="220"/>
      <c r="AP38" s="117"/>
      <c r="AQ38" s="220"/>
      <c r="AR38" s="220"/>
      <c r="AS38" s="220"/>
      <c r="AT3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8" s="218"/>
      <c r="AV38" s="1040">
        <v>0</v>
      </c>
    </row>
    <row r="39" spans="1:48" ht="35.15" customHeight="1" x14ac:dyDescent="0.3">
      <c r="A39" s="69" t="s">
        <v>1936</v>
      </c>
      <c r="B39" s="1" t="s">
        <v>172</v>
      </c>
      <c r="C39" s="82" t="str">
        <f>MID(control[[#This Row],[Processo]],12,4)</f>
        <v>2011</v>
      </c>
      <c r="D39" s="82" t="str">
        <f>RIGHT(control[[#This Row],[Processo]],4)</f>
        <v>6182</v>
      </c>
      <c r="E39" s="85" t="s">
        <v>173</v>
      </c>
      <c r="F39" s="86" t="s">
        <v>931</v>
      </c>
      <c r="G39" s="87" t="s">
        <v>1020</v>
      </c>
      <c r="H39" s="85" t="s">
        <v>932</v>
      </c>
      <c r="I39" s="86" t="s">
        <v>934</v>
      </c>
      <c r="J39" s="87" t="s">
        <v>1020</v>
      </c>
      <c r="K39" s="86" t="s">
        <v>920</v>
      </c>
      <c r="L39" s="87" t="s">
        <v>82</v>
      </c>
      <c r="M39" s="329" t="s">
        <v>2580</v>
      </c>
      <c r="N39" s="88">
        <v>1739583.83</v>
      </c>
      <c r="O39" s="89">
        <v>43248</v>
      </c>
      <c r="P39" s="90" t="s">
        <v>1638</v>
      </c>
      <c r="Q39" s="90" t="s">
        <v>1073</v>
      </c>
      <c r="R39" s="91" t="s">
        <v>25</v>
      </c>
      <c r="S39" s="92" t="s">
        <v>2798</v>
      </c>
      <c r="T39" s="93" t="s">
        <v>116</v>
      </c>
      <c r="U39" s="87" t="s">
        <v>1242</v>
      </c>
      <c r="V39" s="93" t="s">
        <v>1268</v>
      </c>
      <c r="W39" s="94" t="s">
        <v>19</v>
      </c>
      <c r="X39" s="95" t="s">
        <v>20</v>
      </c>
      <c r="Y39" s="97">
        <v>41700</v>
      </c>
      <c r="Z39" s="97">
        <v>41700</v>
      </c>
      <c r="AA39" s="99"/>
      <c r="AB39" s="97">
        <v>41700</v>
      </c>
      <c r="AC39" s="123">
        <v>43542</v>
      </c>
      <c r="AD39" s="124" t="s">
        <v>1639</v>
      </c>
      <c r="AE39" s="97">
        <f>control[[#This Row],[
Honorários
Depositados
(R$)]]/2*(1-23.3304%)-17.5</f>
        <v>15968.1116</v>
      </c>
      <c r="AF39" s="98">
        <v>43580</v>
      </c>
      <c r="AG39" s="123" t="s">
        <v>1640</v>
      </c>
      <c r="AH39" s="97"/>
      <c r="AI39" s="98"/>
      <c r="AJ39" s="98"/>
      <c r="AK39" s="97"/>
      <c r="AL39" s="98"/>
      <c r="AM39" s="98"/>
      <c r="AN39" s="97"/>
      <c r="AO39" s="98"/>
      <c r="AP39" s="98"/>
      <c r="AQ39" s="98"/>
      <c r="AR39" s="98"/>
      <c r="AS39" s="98"/>
      <c r="AT3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25700</v>
      </c>
      <c r="AU39" s="128"/>
      <c r="AV39" s="1041">
        <v>1</v>
      </c>
    </row>
    <row r="40" spans="1:48" ht="35.15" customHeight="1" x14ac:dyDescent="0.3">
      <c r="A40" s="69" t="s">
        <v>1937</v>
      </c>
      <c r="B40" s="1" t="s">
        <v>329</v>
      </c>
      <c r="C40" s="82" t="str">
        <f>MID(control[[#This Row],[Processo]],12,4)</f>
        <v>2018</v>
      </c>
      <c r="D40" s="82" t="str">
        <f>RIGHT(control[[#This Row],[Processo]],4)</f>
        <v>0100</v>
      </c>
      <c r="E40" s="85" t="s">
        <v>174</v>
      </c>
      <c r="F40" s="86" t="s">
        <v>925</v>
      </c>
      <c r="G40" s="87" t="s">
        <v>1019</v>
      </c>
      <c r="H40" s="641" t="s">
        <v>2781</v>
      </c>
      <c r="I40" s="86" t="s">
        <v>928</v>
      </c>
      <c r="J40" s="642" t="s">
        <v>1047</v>
      </c>
      <c r="K40" s="86" t="s">
        <v>920</v>
      </c>
      <c r="L40" s="87" t="s">
        <v>29</v>
      </c>
      <c r="M40" s="87" t="s">
        <v>175</v>
      </c>
      <c r="N40" s="88">
        <v>10000</v>
      </c>
      <c r="O40" s="89">
        <v>43262</v>
      </c>
      <c r="P40" s="90" t="s">
        <v>1101</v>
      </c>
      <c r="Q40" s="90" t="s">
        <v>1073</v>
      </c>
      <c r="R40" s="91" t="s">
        <v>17</v>
      </c>
      <c r="S40" s="92" t="s">
        <v>1100</v>
      </c>
      <c r="T40" s="93" t="s">
        <v>176</v>
      </c>
      <c r="U40" s="87" t="s">
        <v>1250</v>
      </c>
      <c r="V40" s="93" t="s">
        <v>1240</v>
      </c>
      <c r="W40" s="94" t="s">
        <v>1002</v>
      </c>
      <c r="X40" s="95" t="s">
        <v>20</v>
      </c>
      <c r="Y40" s="97">
        <v>5000</v>
      </c>
      <c r="Z40" s="118"/>
      <c r="AA40" s="908"/>
      <c r="AB40" s="97">
        <f>2500+2500</f>
        <v>5000</v>
      </c>
      <c r="AC40" s="123" t="s">
        <v>1641</v>
      </c>
      <c r="AD40" s="124" t="s">
        <v>1642</v>
      </c>
      <c r="AE40" s="97"/>
      <c r="AF40" s="98"/>
      <c r="AG40" s="123"/>
      <c r="AH40" s="97"/>
      <c r="AI40" s="98"/>
      <c r="AJ40" s="98"/>
      <c r="AK40" s="97"/>
      <c r="AL40" s="98"/>
      <c r="AM40" s="98"/>
      <c r="AN40" s="97"/>
      <c r="AO40" s="98"/>
      <c r="AP40" s="98"/>
      <c r="AQ40" s="98"/>
      <c r="AR40" s="98"/>
      <c r="AS40" s="98"/>
      <c r="AT4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40" s="101"/>
      <c r="AV40" s="1041">
        <v>1</v>
      </c>
    </row>
    <row r="41" spans="1:48" ht="35.15" customHeight="1" x14ac:dyDescent="0.3">
      <c r="A41" s="69" t="s">
        <v>1938</v>
      </c>
      <c r="B41" s="1" t="s">
        <v>177</v>
      </c>
      <c r="C41" s="82" t="str">
        <f>MID(control[[#This Row],[Processo]],12,4)</f>
        <v>2016</v>
      </c>
      <c r="D41" s="82" t="str">
        <f>RIGHT(control[[#This Row],[Processo]],4)</f>
        <v>6182</v>
      </c>
      <c r="E41" s="184" t="s">
        <v>2503</v>
      </c>
      <c r="F41" s="86" t="s">
        <v>931</v>
      </c>
      <c r="G41" s="87" t="s">
        <v>1020</v>
      </c>
      <c r="H41" s="85" t="s">
        <v>932</v>
      </c>
      <c r="I41" s="86" t="s">
        <v>934</v>
      </c>
      <c r="J41" s="87" t="s">
        <v>1020</v>
      </c>
      <c r="K41" s="86" t="s">
        <v>920</v>
      </c>
      <c r="L41" s="87" t="s">
        <v>82</v>
      </c>
      <c r="M41" s="329" t="s">
        <v>1331</v>
      </c>
      <c r="N41" s="88">
        <v>501361.43</v>
      </c>
      <c r="O41" s="89">
        <v>43265</v>
      </c>
      <c r="P41" s="127" t="s">
        <v>1645</v>
      </c>
      <c r="Q41" s="127" t="s">
        <v>1661</v>
      </c>
      <c r="R41" s="91" t="s">
        <v>25</v>
      </c>
      <c r="S41" s="92" t="s">
        <v>2797</v>
      </c>
      <c r="T41" s="93" t="s">
        <v>178</v>
      </c>
      <c r="U41" s="585" t="s">
        <v>1242</v>
      </c>
      <c r="V41" s="1031" t="s">
        <v>3026</v>
      </c>
      <c r="W41" s="94" t="s">
        <v>19</v>
      </c>
      <c r="X41" s="95" t="s">
        <v>20</v>
      </c>
      <c r="Y41" s="97">
        <v>9000</v>
      </c>
      <c r="Z41" s="97">
        <v>9000</v>
      </c>
      <c r="AA41" s="1053" t="s">
        <v>3031</v>
      </c>
      <c r="AB41" s="97">
        <v>9000</v>
      </c>
      <c r="AC41" s="98">
        <v>44504</v>
      </c>
      <c r="AD41" s="992" t="s">
        <v>3009</v>
      </c>
      <c r="AE41" s="97"/>
      <c r="AF41" s="98"/>
      <c r="AG41" s="123"/>
      <c r="AH41" s="97"/>
      <c r="AI41" s="98"/>
      <c r="AJ41" s="98"/>
      <c r="AK41" s="97"/>
      <c r="AL41" s="98"/>
      <c r="AM41" s="98"/>
      <c r="AN41" s="97"/>
      <c r="AO41" s="98"/>
      <c r="AP41" s="98"/>
      <c r="AQ41" s="98"/>
      <c r="AR41" s="98"/>
      <c r="AS41" s="98"/>
      <c r="AT41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9000</v>
      </c>
      <c r="AU41" s="128"/>
      <c r="AV41" s="1041" t="s">
        <v>1006</v>
      </c>
    </row>
    <row r="42" spans="1:48" ht="35.15" customHeight="1" x14ac:dyDescent="0.3">
      <c r="A42" s="1048" t="s">
        <v>1939</v>
      </c>
      <c r="B42" s="187" t="s">
        <v>179</v>
      </c>
      <c r="C42" s="188" t="str">
        <f>MID(control[[#This Row],[Processo]],12,4)</f>
        <v>2017</v>
      </c>
      <c r="D42" s="188" t="str">
        <f>RIGHT(control[[#This Row],[Processo]],4)</f>
        <v>6119</v>
      </c>
      <c r="E42" s="202" t="s">
        <v>180</v>
      </c>
      <c r="F42" s="203" t="s">
        <v>919</v>
      </c>
      <c r="G42" s="204" t="s">
        <v>1020</v>
      </c>
      <c r="H42" s="202" t="s">
        <v>922</v>
      </c>
      <c r="I42" s="203" t="s">
        <v>1027</v>
      </c>
      <c r="J42" s="204" t="s">
        <v>1020</v>
      </c>
      <c r="K42" s="203" t="s">
        <v>920</v>
      </c>
      <c r="L42" s="204" t="s">
        <v>36</v>
      </c>
      <c r="M42" s="204" t="s">
        <v>937</v>
      </c>
      <c r="N42" s="205">
        <v>157814.01</v>
      </c>
      <c r="O42" s="206">
        <v>43271</v>
      </c>
      <c r="P42" s="207" t="s">
        <v>1646</v>
      </c>
      <c r="Q42" s="207" t="s">
        <v>1072</v>
      </c>
      <c r="R42" s="208" t="s">
        <v>25</v>
      </c>
      <c r="S42" s="209" t="s">
        <v>959</v>
      </c>
      <c r="T42" s="210" t="s">
        <v>131</v>
      </c>
      <c r="U42" s="204" t="s">
        <v>1246</v>
      </c>
      <c r="V42" s="210" t="s">
        <v>1259</v>
      </c>
      <c r="W42" s="199" t="s">
        <v>1002</v>
      </c>
      <c r="X42" s="200" t="s">
        <v>20</v>
      </c>
      <c r="Y42" s="223" t="s">
        <v>0</v>
      </c>
      <c r="Z42" s="211">
        <v>3150</v>
      </c>
      <c r="AA42" s="223"/>
      <c r="AB42" s="211">
        <f>control[[#This Row],[
Honorários
Finais
(R$)]]/2</f>
        <v>1575</v>
      </c>
      <c r="AC42" s="206">
        <v>43320</v>
      </c>
      <c r="AD42" s="233" t="s">
        <v>1644</v>
      </c>
      <c r="AE42" s="211">
        <f>control[[#This Row],[
Honorários
Depositados
(R$)]]-17.5</f>
        <v>1557.5</v>
      </c>
      <c r="AF42" s="206">
        <v>43357</v>
      </c>
      <c r="AG42" s="233" t="s">
        <v>1643</v>
      </c>
      <c r="AH42" s="211"/>
      <c r="AI42" s="220"/>
      <c r="AJ42" s="220"/>
      <c r="AK42" s="211"/>
      <c r="AL42" s="220"/>
      <c r="AM42" s="117"/>
      <c r="AN42" s="211"/>
      <c r="AO42" s="220"/>
      <c r="AP42" s="117"/>
      <c r="AQ42" s="220"/>
      <c r="AR42" s="220"/>
      <c r="AS42" s="220"/>
      <c r="AT42" s="231" t="s">
        <v>38</v>
      </c>
      <c r="AU42" s="218"/>
      <c r="AV42" s="1040" t="s">
        <v>1005</v>
      </c>
    </row>
    <row r="43" spans="1:48" ht="35.15" customHeight="1" x14ac:dyDescent="0.3">
      <c r="A43" s="1048" t="s">
        <v>1940</v>
      </c>
      <c r="B43" s="187" t="s">
        <v>181</v>
      </c>
      <c r="C43" s="188" t="str">
        <f>MID(control[[#This Row],[Processo]],12,4)</f>
        <v>2011</v>
      </c>
      <c r="D43" s="188" t="str">
        <f>RIGHT(control[[#This Row],[Processo]],4)</f>
        <v>0006</v>
      </c>
      <c r="E43" s="202" t="s">
        <v>182</v>
      </c>
      <c r="F43" s="203" t="s">
        <v>919</v>
      </c>
      <c r="G43" s="204" t="s">
        <v>1019</v>
      </c>
      <c r="H43" s="202" t="s">
        <v>183</v>
      </c>
      <c r="I43" s="203" t="s">
        <v>921</v>
      </c>
      <c r="J43" s="204" t="s">
        <v>1020</v>
      </c>
      <c r="K43" s="203" t="s">
        <v>920</v>
      </c>
      <c r="L43" s="204" t="s">
        <v>29</v>
      </c>
      <c r="M43" s="204" t="s">
        <v>184</v>
      </c>
      <c r="N43" s="205">
        <v>72164.92</v>
      </c>
      <c r="O43" s="206">
        <v>43270</v>
      </c>
      <c r="P43" s="207" t="s">
        <v>1648</v>
      </c>
      <c r="Q43" s="207" t="s">
        <v>1099</v>
      </c>
      <c r="R43" s="208" t="s">
        <v>17</v>
      </c>
      <c r="S43" s="209" t="s">
        <v>977</v>
      </c>
      <c r="T43" s="210" t="s">
        <v>185</v>
      </c>
      <c r="U43" s="204" t="s">
        <v>374</v>
      </c>
      <c r="V43" s="210" t="s">
        <v>375</v>
      </c>
      <c r="W43" s="225" t="s">
        <v>19</v>
      </c>
      <c r="X43" s="200" t="s">
        <v>38</v>
      </c>
      <c r="Y43" s="222">
        <v>5000</v>
      </c>
      <c r="Z43" s="211">
        <v>5000</v>
      </c>
      <c r="AA43" s="223"/>
      <c r="AB43" s="211">
        <v>5000</v>
      </c>
      <c r="AC43" s="220">
        <v>43157</v>
      </c>
      <c r="AD43" s="286" t="s">
        <v>1639</v>
      </c>
      <c r="AE43" s="211">
        <v>5447.26</v>
      </c>
      <c r="AF43" s="206">
        <v>43540</v>
      </c>
      <c r="AG43" s="286" t="s">
        <v>1649</v>
      </c>
      <c r="AH43" s="211"/>
      <c r="AI43" s="220"/>
      <c r="AJ43" s="220"/>
      <c r="AK43" s="211"/>
      <c r="AL43" s="220"/>
      <c r="AM43" s="117"/>
      <c r="AN43" s="211"/>
      <c r="AO43" s="220"/>
      <c r="AP43" s="117"/>
      <c r="AQ43" s="220"/>
      <c r="AR43" s="220"/>
      <c r="AS43" s="220"/>
      <c r="AT43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43" s="306" t="s">
        <v>20</v>
      </c>
      <c r="AV43" s="1040" t="s">
        <v>1006</v>
      </c>
    </row>
    <row r="44" spans="1:48" ht="35.15" customHeight="1" x14ac:dyDescent="0.3">
      <c r="A44" s="1048" t="s">
        <v>1941</v>
      </c>
      <c r="B44" s="187" t="s">
        <v>186</v>
      </c>
      <c r="C44" s="188" t="str">
        <f>MID(control[[#This Row],[Processo]],12,4)</f>
        <v>2017</v>
      </c>
      <c r="D44" s="188" t="str">
        <f>RIGHT(control[[#This Row],[Processo]],4)</f>
        <v>0006</v>
      </c>
      <c r="E44" s="202" t="s">
        <v>187</v>
      </c>
      <c r="F44" s="203" t="s">
        <v>919</v>
      </c>
      <c r="G44" s="204" t="s">
        <v>1020</v>
      </c>
      <c r="H44" s="202" t="s">
        <v>52</v>
      </c>
      <c r="I44" s="203" t="s">
        <v>921</v>
      </c>
      <c r="J44" s="204" t="s">
        <v>1019</v>
      </c>
      <c r="K44" s="203" t="s">
        <v>920</v>
      </c>
      <c r="L44" s="204" t="s">
        <v>86</v>
      </c>
      <c r="M44" s="204" t="s">
        <v>184</v>
      </c>
      <c r="N44" s="205">
        <v>22831.21</v>
      </c>
      <c r="O44" s="206">
        <v>43272</v>
      </c>
      <c r="P44" s="207" t="s">
        <v>1650</v>
      </c>
      <c r="Q44" s="207" t="s">
        <v>1099</v>
      </c>
      <c r="R44" s="208" t="s">
        <v>17</v>
      </c>
      <c r="S44" s="209" t="s">
        <v>977</v>
      </c>
      <c r="T44" s="210" t="s">
        <v>185</v>
      </c>
      <c r="U44" s="204" t="s">
        <v>1246</v>
      </c>
      <c r="V44" s="210" t="s">
        <v>1259</v>
      </c>
      <c r="W44" s="199" t="s">
        <v>1002</v>
      </c>
      <c r="X44" s="200" t="s">
        <v>20</v>
      </c>
      <c r="Y44" s="223" t="s">
        <v>15</v>
      </c>
      <c r="Z44" s="212" t="s">
        <v>1627</v>
      </c>
      <c r="AA44" s="233"/>
      <c r="AB44" s="211"/>
      <c r="AC44" s="220"/>
      <c r="AD44" s="287"/>
      <c r="AE44" s="211"/>
      <c r="AF44" s="220"/>
      <c r="AG44" s="214"/>
      <c r="AH44" s="211"/>
      <c r="AI44" s="220"/>
      <c r="AJ44" s="220"/>
      <c r="AK44" s="211"/>
      <c r="AL44" s="220"/>
      <c r="AM44" s="117"/>
      <c r="AN44" s="211"/>
      <c r="AO44" s="220"/>
      <c r="AP44" s="117"/>
      <c r="AQ44" s="220"/>
      <c r="AR44" s="220"/>
      <c r="AS44" s="220"/>
      <c r="AT4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44" s="218"/>
      <c r="AV44" s="1040">
        <v>-1</v>
      </c>
    </row>
    <row r="45" spans="1:48" ht="35.15" customHeight="1" x14ac:dyDescent="0.3">
      <c r="A45" s="1052" t="s">
        <v>1942</v>
      </c>
      <c r="B45" s="795" t="s">
        <v>188</v>
      </c>
      <c r="C45" s="796" t="str">
        <f>MID(control[[#This Row],[Processo]],12,4)</f>
        <v>2018</v>
      </c>
      <c r="D45" s="796" t="str">
        <f>RIGHT(control[[#This Row],[Processo]],4)</f>
        <v>0002</v>
      </c>
      <c r="E45" s="798" t="s">
        <v>189</v>
      </c>
      <c r="F45" s="799" t="s">
        <v>919</v>
      </c>
      <c r="G45" s="800" t="s">
        <v>1019</v>
      </c>
      <c r="H45" s="798" t="s">
        <v>190</v>
      </c>
      <c r="I45" s="799" t="s">
        <v>921</v>
      </c>
      <c r="J45" s="800" t="s">
        <v>1020</v>
      </c>
      <c r="K45" s="799" t="s">
        <v>920</v>
      </c>
      <c r="L45" s="800" t="s">
        <v>29</v>
      </c>
      <c r="M45" s="800" t="s">
        <v>191</v>
      </c>
      <c r="N45" s="801">
        <v>9685</v>
      </c>
      <c r="O45" s="802">
        <v>43280</v>
      </c>
      <c r="P45" s="803" t="s">
        <v>1651</v>
      </c>
      <c r="Q45" s="803" t="s">
        <v>1652</v>
      </c>
      <c r="R45" s="805" t="s">
        <v>17</v>
      </c>
      <c r="S45" s="806" t="s">
        <v>952</v>
      </c>
      <c r="T45" s="807" t="s">
        <v>193</v>
      </c>
      <c r="U45" s="800" t="s">
        <v>1248</v>
      </c>
      <c r="V45" s="807" t="s">
        <v>652</v>
      </c>
      <c r="W45" s="808" t="s">
        <v>1002</v>
      </c>
      <c r="X45" s="809" t="s">
        <v>20</v>
      </c>
      <c r="Y45" s="810" t="s">
        <v>0</v>
      </c>
      <c r="Z45" s="811" t="s">
        <v>1627</v>
      </c>
      <c r="AA45" s="904"/>
      <c r="AB45" s="812"/>
      <c r="AC45" s="813"/>
      <c r="AD45" s="814"/>
      <c r="AE45" s="812"/>
      <c r="AF45" s="813"/>
      <c r="AG45" s="815"/>
      <c r="AH45" s="812"/>
      <c r="AI45" s="813"/>
      <c r="AJ45" s="813"/>
      <c r="AK45" s="812"/>
      <c r="AL45" s="813"/>
      <c r="AM45" s="117"/>
      <c r="AN45" s="812"/>
      <c r="AO45" s="813"/>
      <c r="AP45" s="117"/>
      <c r="AQ45" s="813"/>
      <c r="AR45" s="813"/>
      <c r="AS45" s="813"/>
      <c r="AT45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45" s="816" t="s">
        <v>2758</v>
      </c>
      <c r="AV45" s="1043" t="s">
        <v>1007</v>
      </c>
    </row>
    <row r="46" spans="1:48" ht="35.15" customHeight="1" x14ac:dyDescent="0.3">
      <c r="A46" s="1052" t="s">
        <v>1943</v>
      </c>
      <c r="B46" s="795" t="s">
        <v>316</v>
      </c>
      <c r="C46" s="796" t="str">
        <f>MID(control[[#This Row],[Processo]],12,4)</f>
        <v>2014</v>
      </c>
      <c r="D46" s="796" t="s">
        <v>1249</v>
      </c>
      <c r="E46" s="798" t="s">
        <v>194</v>
      </c>
      <c r="F46" s="799" t="s">
        <v>919</v>
      </c>
      <c r="G46" s="800" t="s">
        <v>1019</v>
      </c>
      <c r="H46" s="798" t="s">
        <v>195</v>
      </c>
      <c r="I46" s="799" t="s">
        <v>921</v>
      </c>
      <c r="J46" s="800" t="s">
        <v>1020</v>
      </c>
      <c r="K46" s="799" t="s">
        <v>920</v>
      </c>
      <c r="L46" s="800" t="s">
        <v>29</v>
      </c>
      <c r="M46" s="800" t="s">
        <v>196</v>
      </c>
      <c r="N46" s="801">
        <v>179933044.30000001</v>
      </c>
      <c r="O46" s="802">
        <v>43283</v>
      </c>
      <c r="P46" s="803" t="s">
        <v>1653</v>
      </c>
      <c r="Q46" s="803" t="s">
        <v>1099</v>
      </c>
      <c r="R46" s="805" t="s">
        <v>17</v>
      </c>
      <c r="S46" s="806" t="s">
        <v>939</v>
      </c>
      <c r="T46" s="807" t="s">
        <v>37</v>
      </c>
      <c r="U46" s="800" t="s">
        <v>1246</v>
      </c>
      <c r="V46" s="807" t="s">
        <v>1259</v>
      </c>
      <c r="W46" s="808" t="s">
        <v>1002</v>
      </c>
      <c r="X46" s="809" t="s">
        <v>38</v>
      </c>
      <c r="Y46" s="812">
        <v>158100</v>
      </c>
      <c r="Z46" s="811" t="s">
        <v>1627</v>
      </c>
      <c r="AA46" s="904"/>
      <c r="AB46" s="812"/>
      <c r="AC46" s="813"/>
      <c r="AD46" s="814"/>
      <c r="AE46" s="812"/>
      <c r="AF46" s="813"/>
      <c r="AG46" s="815"/>
      <c r="AH46" s="812"/>
      <c r="AI46" s="813"/>
      <c r="AJ46" s="813"/>
      <c r="AK46" s="812"/>
      <c r="AL46" s="813"/>
      <c r="AM46" s="117"/>
      <c r="AN46" s="812"/>
      <c r="AO46" s="813"/>
      <c r="AP46" s="117"/>
      <c r="AQ46" s="813"/>
      <c r="AR46" s="813"/>
      <c r="AS46" s="813"/>
      <c r="AT46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46" s="834" t="s">
        <v>38</v>
      </c>
      <c r="AV46" s="1043" t="s">
        <v>1007</v>
      </c>
    </row>
    <row r="47" spans="1:48" ht="35.15" customHeight="1" x14ac:dyDescent="0.3">
      <c r="A47" s="69" t="s">
        <v>1944</v>
      </c>
      <c r="B47" s="1" t="s">
        <v>197</v>
      </c>
      <c r="C47" s="82" t="str">
        <f>MID(control[[#This Row],[Processo]],12,4)</f>
        <v>2016</v>
      </c>
      <c r="D47" s="82" t="str">
        <f>RIGHT(control[[#This Row],[Processo]],4)</f>
        <v>6182</v>
      </c>
      <c r="E47" s="343" t="s">
        <v>2594</v>
      </c>
      <c r="F47" s="86" t="s">
        <v>931</v>
      </c>
      <c r="G47" s="87" t="s">
        <v>1020</v>
      </c>
      <c r="H47" s="85" t="s">
        <v>932</v>
      </c>
      <c r="I47" s="86" t="s">
        <v>934</v>
      </c>
      <c r="J47" s="87" t="s">
        <v>1020</v>
      </c>
      <c r="K47" s="86" t="s">
        <v>920</v>
      </c>
      <c r="L47" s="87" t="s">
        <v>82</v>
      </c>
      <c r="M47" s="333" t="s">
        <v>2588</v>
      </c>
      <c r="N47" s="88">
        <v>21945130.379999999</v>
      </c>
      <c r="O47" s="129">
        <v>43323</v>
      </c>
      <c r="P47" s="127" t="s">
        <v>1654</v>
      </c>
      <c r="Q47" s="127" t="s">
        <v>1661</v>
      </c>
      <c r="R47" s="91" t="s">
        <v>25</v>
      </c>
      <c r="S47" s="92" t="s">
        <v>2799</v>
      </c>
      <c r="T47" s="93" t="s">
        <v>198</v>
      </c>
      <c r="U47" s="87" t="s">
        <v>1242</v>
      </c>
      <c r="V47" s="93" t="s">
        <v>1269</v>
      </c>
      <c r="W47" s="94" t="s">
        <v>19</v>
      </c>
      <c r="X47" s="95" t="s">
        <v>20</v>
      </c>
      <c r="Y47" s="97">
        <v>19500</v>
      </c>
      <c r="Z47" s="97">
        <v>19500</v>
      </c>
      <c r="AA47" s="99"/>
      <c r="AB47" s="97">
        <f>9750+9750</f>
        <v>19500</v>
      </c>
      <c r="AC47" s="123" t="s">
        <v>1655</v>
      </c>
      <c r="AD47" s="142" t="s">
        <v>1656</v>
      </c>
      <c r="AE47" s="97">
        <f>control[[#This Row],[
Honorários
Depositados
(R$)]]/2*(1-1.5462%)-17.5</f>
        <v>9581.7455000000009</v>
      </c>
      <c r="AF47" s="98">
        <v>44265</v>
      </c>
      <c r="AG47" s="301" t="s">
        <v>2548</v>
      </c>
      <c r="AH47" s="97"/>
      <c r="AI47" s="98"/>
      <c r="AJ47" s="98"/>
      <c r="AK47" s="97"/>
      <c r="AL47" s="98"/>
      <c r="AM47" s="98"/>
      <c r="AN47" s="97"/>
      <c r="AO47" s="98"/>
      <c r="AP47" s="98"/>
      <c r="AQ47" s="98"/>
      <c r="AR47" s="98"/>
      <c r="AS47" s="98"/>
      <c r="AT4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9900</v>
      </c>
      <c r="AU47" s="101"/>
      <c r="AV47" s="1041" t="s">
        <v>1006</v>
      </c>
    </row>
    <row r="48" spans="1:48" ht="35.15" customHeight="1" x14ac:dyDescent="0.3">
      <c r="A48" s="69" t="s">
        <v>1945</v>
      </c>
      <c r="B48" s="1" t="s">
        <v>199</v>
      </c>
      <c r="C48" s="82" t="str">
        <f>MID(control[[#This Row],[Processo]],12,4)</f>
        <v>2016</v>
      </c>
      <c r="D48" s="82" t="str">
        <f>RIGHT(control[[#This Row],[Processo]],4)</f>
        <v>0068</v>
      </c>
      <c r="E48" s="85" t="s">
        <v>200</v>
      </c>
      <c r="F48" s="86" t="s">
        <v>919</v>
      </c>
      <c r="G48" s="87" t="s">
        <v>1019</v>
      </c>
      <c r="H48" s="85" t="s">
        <v>201</v>
      </c>
      <c r="I48" s="86" t="s">
        <v>921</v>
      </c>
      <c r="J48" s="87" t="s">
        <v>1020</v>
      </c>
      <c r="K48" s="86" t="s">
        <v>920</v>
      </c>
      <c r="L48" s="87" t="s">
        <v>36</v>
      </c>
      <c r="M48" s="87" t="s">
        <v>35</v>
      </c>
      <c r="N48" s="88">
        <v>44620.06</v>
      </c>
      <c r="O48" s="89">
        <v>43286</v>
      </c>
      <c r="P48" s="90" t="s">
        <v>1659</v>
      </c>
      <c r="Q48" s="90" t="s">
        <v>1073</v>
      </c>
      <c r="R48" s="91" t="s">
        <v>17</v>
      </c>
      <c r="S48" s="109" t="s">
        <v>956</v>
      </c>
      <c r="T48" s="93" t="s">
        <v>43</v>
      </c>
      <c r="U48" s="87" t="s">
        <v>1256</v>
      </c>
      <c r="V48" s="93" t="s">
        <v>1258</v>
      </c>
      <c r="W48" s="94" t="s">
        <v>1002</v>
      </c>
      <c r="X48" s="95" t="s">
        <v>20</v>
      </c>
      <c r="Y48" s="97">
        <v>6300</v>
      </c>
      <c r="Z48" s="118">
        <v>2000</v>
      </c>
      <c r="AA48" s="908"/>
      <c r="AB48" s="97">
        <v>1000</v>
      </c>
      <c r="AC48" s="98">
        <v>43293</v>
      </c>
      <c r="AD48" s="124" t="s">
        <v>1657</v>
      </c>
      <c r="AE48" s="97">
        <v>1019.44</v>
      </c>
      <c r="AF48" s="98">
        <v>43452</v>
      </c>
      <c r="AG48" s="124" t="s">
        <v>1658</v>
      </c>
      <c r="AH48" s="97"/>
      <c r="AI48" s="98"/>
      <c r="AJ48" s="98"/>
      <c r="AK48" s="97"/>
      <c r="AL48" s="98"/>
      <c r="AM48" s="98"/>
      <c r="AN48" s="97"/>
      <c r="AO48" s="98"/>
      <c r="AP48" s="98"/>
      <c r="AQ48" s="98"/>
      <c r="AR48" s="98"/>
      <c r="AS48" s="98"/>
      <c r="AT4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</v>
      </c>
      <c r="AU48" s="101" t="s">
        <v>20</v>
      </c>
      <c r="AV48" s="1041">
        <v>1</v>
      </c>
    </row>
    <row r="49" spans="1:48" ht="35.15" customHeight="1" x14ac:dyDescent="0.3">
      <c r="A49" s="69" t="s">
        <v>1946</v>
      </c>
      <c r="B49" s="1" t="s">
        <v>202</v>
      </c>
      <c r="C49" s="82" t="str">
        <f>MID(control[[#This Row],[Processo]],12,4)</f>
        <v>2014</v>
      </c>
      <c r="D49" s="82" t="str">
        <f>RIGHT(control[[#This Row],[Processo]],4)</f>
        <v>6182</v>
      </c>
      <c r="E49" s="85" t="s">
        <v>203</v>
      </c>
      <c r="F49" s="86" t="s">
        <v>931</v>
      </c>
      <c r="G49" s="87" t="s">
        <v>1020</v>
      </c>
      <c r="H49" s="85" t="s">
        <v>932</v>
      </c>
      <c r="I49" s="86" t="s">
        <v>934</v>
      </c>
      <c r="J49" s="87" t="s">
        <v>1020</v>
      </c>
      <c r="K49" s="86" t="s">
        <v>920</v>
      </c>
      <c r="L49" s="87" t="s">
        <v>82</v>
      </c>
      <c r="M49" s="333" t="s">
        <v>2587</v>
      </c>
      <c r="N49" s="88">
        <v>1149801.8899999999</v>
      </c>
      <c r="O49" s="89">
        <v>43286</v>
      </c>
      <c r="P49" s="127" t="s">
        <v>1660</v>
      </c>
      <c r="Q49" s="127" t="s">
        <v>1661</v>
      </c>
      <c r="R49" s="91" t="s">
        <v>25</v>
      </c>
      <c r="S49" s="92" t="s">
        <v>2798</v>
      </c>
      <c r="T49" s="93" t="s">
        <v>116</v>
      </c>
      <c r="U49" s="87" t="s">
        <v>1242</v>
      </c>
      <c r="V49" s="93" t="s">
        <v>1270</v>
      </c>
      <c r="W49" s="94" t="s">
        <v>19</v>
      </c>
      <c r="X49" s="95" t="s">
        <v>20</v>
      </c>
      <c r="Y49" s="97">
        <v>31800</v>
      </c>
      <c r="Z49" s="97">
        <v>31800</v>
      </c>
      <c r="AA49" s="99"/>
      <c r="AB49" s="97">
        <v>31800</v>
      </c>
      <c r="AC49" s="98">
        <v>44039</v>
      </c>
      <c r="AD49" s="142" t="s">
        <v>1662</v>
      </c>
      <c r="AE49" s="97"/>
      <c r="AF49" s="98"/>
      <c r="AG49" s="123"/>
      <c r="AH49" s="97"/>
      <c r="AI49" s="98"/>
      <c r="AJ49" s="98"/>
      <c r="AK49" s="97"/>
      <c r="AL49" s="98"/>
      <c r="AM49" s="98"/>
      <c r="AN49" s="97"/>
      <c r="AO49" s="98"/>
      <c r="AP49" s="98"/>
      <c r="AQ49" s="98"/>
      <c r="AR49" s="98"/>
      <c r="AS49" s="98"/>
      <c r="AT4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31800</v>
      </c>
      <c r="AU49" s="101"/>
      <c r="AV49" s="1041" t="s">
        <v>1006</v>
      </c>
    </row>
    <row r="50" spans="1:48" ht="35.15" customHeight="1" x14ac:dyDescent="0.3">
      <c r="A50" s="69" t="s">
        <v>1947</v>
      </c>
      <c r="B50" s="1" t="s">
        <v>204</v>
      </c>
      <c r="C50" s="82" t="str">
        <f>MID(control[[#This Row],[Processo]],12,4)</f>
        <v>2016</v>
      </c>
      <c r="D50" s="82" t="str">
        <f>RIGHT(control[[#This Row],[Processo]],4)</f>
        <v>0100</v>
      </c>
      <c r="E50" s="85" t="s">
        <v>205</v>
      </c>
      <c r="F50" s="86" t="s">
        <v>919</v>
      </c>
      <c r="G50" s="87" t="s">
        <v>1019</v>
      </c>
      <c r="H50" s="85" t="s">
        <v>206</v>
      </c>
      <c r="I50" s="86" t="s">
        <v>1027</v>
      </c>
      <c r="J50" s="87" t="s">
        <v>1020</v>
      </c>
      <c r="K50" s="86" t="s">
        <v>920</v>
      </c>
      <c r="L50" s="87" t="s">
        <v>53</v>
      </c>
      <c r="M50" s="87" t="s">
        <v>207</v>
      </c>
      <c r="N50" s="88">
        <v>42326.63</v>
      </c>
      <c r="O50" s="89">
        <v>43293</v>
      </c>
      <c r="P50" s="90" t="s">
        <v>1663</v>
      </c>
      <c r="Q50" s="90" t="s">
        <v>1073</v>
      </c>
      <c r="R50" s="91" t="s">
        <v>17</v>
      </c>
      <c r="S50" s="92" t="s">
        <v>942</v>
      </c>
      <c r="T50" s="93" t="s">
        <v>208</v>
      </c>
      <c r="U50" s="87" t="s">
        <v>1298</v>
      </c>
      <c r="V50" s="93" t="s">
        <v>1301</v>
      </c>
      <c r="W50" s="94" t="s">
        <v>1002</v>
      </c>
      <c r="X50" s="95" t="s">
        <v>20</v>
      </c>
      <c r="Y50" s="97">
        <v>6000</v>
      </c>
      <c r="Z50" s="97">
        <v>5000</v>
      </c>
      <c r="AA50" s="99"/>
      <c r="AB50" s="97">
        <v>5000</v>
      </c>
      <c r="AC50" s="98">
        <v>43787</v>
      </c>
      <c r="AD50" s="124" t="s">
        <v>1664</v>
      </c>
      <c r="AE50" s="97">
        <v>2515.7399999999998</v>
      </c>
      <c r="AF50" s="98">
        <v>43852</v>
      </c>
      <c r="AG50" s="123" t="s">
        <v>1665</v>
      </c>
      <c r="AH50" s="97"/>
      <c r="AI50" s="98"/>
      <c r="AJ50" s="98"/>
      <c r="AK50" s="97"/>
      <c r="AL50" s="98"/>
      <c r="AM50" s="98"/>
      <c r="AN50" s="97"/>
      <c r="AO50" s="98"/>
      <c r="AP50" s="98"/>
      <c r="AQ50" s="98"/>
      <c r="AR50" s="98"/>
      <c r="AS50" s="98"/>
      <c r="AT5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50" s="304" t="s">
        <v>20</v>
      </c>
      <c r="AV50" s="1041">
        <v>1</v>
      </c>
    </row>
    <row r="51" spans="1:48" ht="35.15" customHeight="1" x14ac:dyDescent="0.3">
      <c r="A51" s="1048" t="s">
        <v>1948</v>
      </c>
      <c r="B51" s="187" t="s">
        <v>209</v>
      </c>
      <c r="C51" s="188" t="str">
        <f>MID(control[[#This Row],[Processo]],12,4)</f>
        <v>2014</v>
      </c>
      <c r="D51" s="188" t="str">
        <f>RIGHT(control[[#This Row],[Processo]],4)</f>
        <v>0002</v>
      </c>
      <c r="E51" s="202" t="s">
        <v>210</v>
      </c>
      <c r="F51" s="203" t="s">
        <v>919</v>
      </c>
      <c r="G51" s="204" t="s">
        <v>1020</v>
      </c>
      <c r="H51" s="202" t="s">
        <v>211</v>
      </c>
      <c r="I51" s="203" t="s">
        <v>921</v>
      </c>
      <c r="J51" s="204" t="s">
        <v>1019</v>
      </c>
      <c r="K51" s="203" t="s">
        <v>920</v>
      </c>
      <c r="L51" s="204" t="s">
        <v>53</v>
      </c>
      <c r="M51" s="625" t="s">
        <v>2768</v>
      </c>
      <c r="N51" s="205">
        <v>116926.54</v>
      </c>
      <c r="O51" s="206">
        <v>43294</v>
      </c>
      <c r="P51" s="207" t="s">
        <v>1666</v>
      </c>
      <c r="Q51" s="207" t="s">
        <v>1010</v>
      </c>
      <c r="R51" s="208" t="s">
        <v>17</v>
      </c>
      <c r="S51" s="209" t="s">
        <v>951</v>
      </c>
      <c r="T51" s="210" t="s">
        <v>212</v>
      </c>
      <c r="U51" s="204" t="s">
        <v>1298</v>
      </c>
      <c r="V51" s="966" t="s">
        <v>2993</v>
      </c>
      <c r="W51" s="199" t="s">
        <v>1002</v>
      </c>
      <c r="X51" s="200" t="s">
        <v>20</v>
      </c>
      <c r="Y51" s="223" t="s">
        <v>15</v>
      </c>
      <c r="Z51" s="211">
        <v>728</v>
      </c>
      <c r="AA51" s="223"/>
      <c r="AB51" s="211">
        <v>728</v>
      </c>
      <c r="AC51" s="220">
        <v>43642</v>
      </c>
      <c r="AD51" s="286" t="s">
        <v>1639</v>
      </c>
      <c r="AE51" s="211"/>
      <c r="AF51" s="220"/>
      <c r="AG51" s="214"/>
      <c r="AH51" s="211"/>
      <c r="AI51" s="220"/>
      <c r="AJ51" s="220"/>
      <c r="AK51" s="211"/>
      <c r="AL51" s="220"/>
      <c r="AM51" s="117"/>
      <c r="AN51" s="211"/>
      <c r="AO51" s="220"/>
      <c r="AP51" s="117"/>
      <c r="AQ51" s="220"/>
      <c r="AR51" s="220"/>
      <c r="AS51" s="220"/>
      <c r="AT51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51" s="218"/>
      <c r="AV51" s="1040">
        <v>0</v>
      </c>
    </row>
    <row r="52" spans="1:48" ht="35.15" customHeight="1" x14ac:dyDescent="0.3">
      <c r="A52" s="69" t="s">
        <v>1949</v>
      </c>
      <c r="B52" s="1" t="s">
        <v>213</v>
      </c>
      <c r="C52" s="82" t="str">
        <f>MID(control[[#This Row],[Processo]],12,4)</f>
        <v>2017</v>
      </c>
      <c r="D52" s="82" t="str">
        <f>RIGHT(control[[#This Row],[Processo]],4)</f>
        <v>0002</v>
      </c>
      <c r="E52" s="648" t="s">
        <v>214</v>
      </c>
      <c r="F52" s="86" t="s">
        <v>919</v>
      </c>
      <c r="G52" s="87" t="s">
        <v>1019</v>
      </c>
      <c r="H52" s="590" t="s">
        <v>2756</v>
      </c>
      <c r="I52" s="591" t="s">
        <v>927</v>
      </c>
      <c r="J52" s="589" t="s">
        <v>1047</v>
      </c>
      <c r="K52" s="86" t="s">
        <v>920</v>
      </c>
      <c r="L52" s="87" t="s">
        <v>135</v>
      </c>
      <c r="M52" s="87" t="s">
        <v>215</v>
      </c>
      <c r="N52" s="88">
        <v>451074.41</v>
      </c>
      <c r="O52" s="89">
        <v>43300</v>
      </c>
      <c r="P52" s="90" t="s">
        <v>1667</v>
      </c>
      <c r="Q52" s="90" t="s">
        <v>1073</v>
      </c>
      <c r="R52" s="91" t="s">
        <v>17</v>
      </c>
      <c r="S52" s="92" t="s">
        <v>950</v>
      </c>
      <c r="T52" s="93" t="s">
        <v>295</v>
      </c>
      <c r="U52" s="87" t="s">
        <v>1246</v>
      </c>
      <c r="V52" s="93" t="s">
        <v>1259</v>
      </c>
      <c r="W52" s="94" t="s">
        <v>1002</v>
      </c>
      <c r="X52" s="95" t="s">
        <v>20</v>
      </c>
      <c r="Y52" s="97">
        <v>23100</v>
      </c>
      <c r="Z52" s="97">
        <v>3000</v>
      </c>
      <c r="AA52" s="99"/>
      <c r="AB52" s="97">
        <v>3000</v>
      </c>
      <c r="AC52" s="98">
        <v>43616</v>
      </c>
      <c r="AD52" s="124" t="s">
        <v>1668</v>
      </c>
      <c r="AE52" s="97">
        <v>1544.25</v>
      </c>
      <c r="AF52" s="98">
        <v>43899</v>
      </c>
      <c r="AG52" s="123" t="s">
        <v>1669</v>
      </c>
      <c r="AH52" s="97">
        <v>1569.63</v>
      </c>
      <c r="AI52" s="98">
        <v>44229</v>
      </c>
      <c r="AJ52" s="98" t="s">
        <v>2424</v>
      </c>
      <c r="AK52" s="97"/>
      <c r="AL52" s="98"/>
      <c r="AM52" s="98"/>
      <c r="AN52" s="97"/>
      <c r="AO52" s="98"/>
      <c r="AP52" s="98"/>
      <c r="AQ52" s="98"/>
      <c r="AR52" s="98"/>
      <c r="AS52" s="98"/>
      <c r="AT5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52" s="304" t="s">
        <v>20</v>
      </c>
      <c r="AV52" s="1041" t="s">
        <v>1005</v>
      </c>
    </row>
    <row r="53" spans="1:48" ht="35.15" customHeight="1" x14ac:dyDescent="0.3">
      <c r="A53" s="69" t="s">
        <v>1950</v>
      </c>
      <c r="B53" s="1" t="s">
        <v>217</v>
      </c>
      <c r="C53" s="82" t="str">
        <f>MID(control[[#This Row],[Processo]],12,4)</f>
        <v>2017</v>
      </c>
      <c r="D53" s="82" t="str">
        <f>RIGHT(control[[#This Row],[Processo]],4)</f>
        <v>0008</v>
      </c>
      <c r="E53" s="85" t="s">
        <v>218</v>
      </c>
      <c r="F53" s="86" t="s">
        <v>919</v>
      </c>
      <c r="G53" s="87" t="s">
        <v>1019</v>
      </c>
      <c r="H53" s="85" t="s">
        <v>219</v>
      </c>
      <c r="I53" s="86" t="s">
        <v>1027</v>
      </c>
      <c r="J53" s="87" t="s">
        <v>1020</v>
      </c>
      <c r="K53" s="86" t="s">
        <v>920</v>
      </c>
      <c r="L53" s="87" t="s">
        <v>53</v>
      </c>
      <c r="M53" s="87" t="s">
        <v>220</v>
      </c>
      <c r="N53" s="88">
        <v>48509.8</v>
      </c>
      <c r="O53" s="89">
        <v>43172</v>
      </c>
      <c r="P53" s="90" t="s">
        <v>1670</v>
      </c>
      <c r="Q53" s="90" t="s">
        <v>1073</v>
      </c>
      <c r="R53" s="91" t="s">
        <v>17</v>
      </c>
      <c r="S53" s="92" t="s">
        <v>1463</v>
      </c>
      <c r="T53" s="93" t="s">
        <v>156</v>
      </c>
      <c r="U53" s="87" t="s">
        <v>1297</v>
      </c>
      <c r="V53" s="1059" t="s">
        <v>3037</v>
      </c>
      <c r="W53" s="94" t="s">
        <v>1002</v>
      </c>
      <c r="X53" s="95" t="s">
        <v>20</v>
      </c>
      <c r="Y53" s="97">
        <v>13500</v>
      </c>
      <c r="Z53" s="97">
        <v>10000</v>
      </c>
      <c r="AA53" s="99"/>
      <c r="AB53" s="97">
        <f>2500+2500+2500+2500</f>
        <v>10000</v>
      </c>
      <c r="AC53" s="130" t="s">
        <v>1672</v>
      </c>
      <c r="AD53" s="124" t="s">
        <v>1673</v>
      </c>
      <c r="AE53" s="97"/>
      <c r="AF53" s="130"/>
      <c r="AG53" s="123"/>
      <c r="AH53" s="97"/>
      <c r="AI53" s="98"/>
      <c r="AJ53" s="98"/>
      <c r="AK53" s="97"/>
      <c r="AL53" s="98"/>
      <c r="AM53" s="98"/>
      <c r="AN53" s="97"/>
      <c r="AO53" s="98"/>
      <c r="AP53" s="98"/>
      <c r="AQ53" s="98"/>
      <c r="AR53" s="98"/>
      <c r="AS53" s="98"/>
      <c r="AT5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53" s="101"/>
      <c r="AV53" s="1041" t="s">
        <v>1006</v>
      </c>
    </row>
    <row r="54" spans="1:48" ht="35.15" customHeight="1" x14ac:dyDescent="0.3">
      <c r="A54" s="69" t="s">
        <v>1951</v>
      </c>
      <c r="B54" s="1" t="s">
        <v>221</v>
      </c>
      <c r="C54" s="82" t="str">
        <f>MID(control[[#This Row],[Processo]],12,4)</f>
        <v>2014</v>
      </c>
      <c r="D54" s="82" t="str">
        <f>RIGHT(control[[#This Row],[Processo]],4)</f>
        <v>6182</v>
      </c>
      <c r="E54" s="85" t="s">
        <v>1559</v>
      </c>
      <c r="F54" s="86" t="s">
        <v>931</v>
      </c>
      <c r="G54" s="87" t="s">
        <v>1020</v>
      </c>
      <c r="H54" s="85" t="s">
        <v>932</v>
      </c>
      <c r="I54" s="86" t="s">
        <v>934</v>
      </c>
      <c r="J54" s="87" t="s">
        <v>1020</v>
      </c>
      <c r="K54" s="86" t="s">
        <v>920</v>
      </c>
      <c r="L54" s="87" t="s">
        <v>82</v>
      </c>
      <c r="M54" s="333" t="s">
        <v>2454</v>
      </c>
      <c r="N54" s="88">
        <v>567292.24</v>
      </c>
      <c r="O54" s="89">
        <v>43326</v>
      </c>
      <c r="P54" s="90" t="s">
        <v>1557</v>
      </c>
      <c r="Q54" s="90" t="s">
        <v>1558</v>
      </c>
      <c r="R54" s="91" t="s">
        <v>25</v>
      </c>
      <c r="S54" s="92" t="s">
        <v>2797</v>
      </c>
      <c r="T54" s="93" t="s">
        <v>481</v>
      </c>
      <c r="U54" s="87" t="s">
        <v>1242</v>
      </c>
      <c r="V54" s="93" t="s">
        <v>1271</v>
      </c>
      <c r="W54" s="94" t="s">
        <v>19</v>
      </c>
      <c r="X54" s="95" t="s">
        <v>20</v>
      </c>
      <c r="Y54" s="97">
        <v>27600</v>
      </c>
      <c r="Z54" s="97">
        <v>15000</v>
      </c>
      <c r="AA54" s="99"/>
      <c r="AB54" s="97">
        <v>15000</v>
      </c>
      <c r="AC54" s="98">
        <v>44015</v>
      </c>
      <c r="AD54" s="127" t="s">
        <v>1556</v>
      </c>
      <c r="AE54" s="97">
        <f>control[[#This Row],[
Honorários
Depositados
(R$)]]/2*(1-15.9085%)-22</f>
        <v>6284.8625000000002</v>
      </c>
      <c r="AF54" s="98">
        <v>44175</v>
      </c>
      <c r="AG54" s="123" t="s">
        <v>1674</v>
      </c>
      <c r="AH54" s="97"/>
      <c r="AI54" s="98"/>
      <c r="AJ54" s="98"/>
      <c r="AK54" s="97"/>
      <c r="AL54" s="98"/>
      <c r="AM54" s="98"/>
      <c r="AN54" s="97"/>
      <c r="AO54" s="98"/>
      <c r="AP54" s="98"/>
      <c r="AQ54" s="98"/>
      <c r="AR54" s="98"/>
      <c r="AS54" s="98"/>
      <c r="AT5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8700</v>
      </c>
      <c r="AU54" s="101"/>
      <c r="AV54" s="1041" t="s">
        <v>1006</v>
      </c>
    </row>
    <row r="55" spans="1:48" ht="35.15" customHeight="1" x14ac:dyDescent="0.3">
      <c r="A55" s="1048" t="s">
        <v>1952</v>
      </c>
      <c r="B55" s="187" t="s">
        <v>222</v>
      </c>
      <c r="C55" s="188" t="str">
        <f>MID(control[[#This Row],[Processo]],12,4)</f>
        <v>2018</v>
      </c>
      <c r="D55" s="188" t="str">
        <f>RIGHT(control[[#This Row],[Processo]],4)</f>
        <v>6119</v>
      </c>
      <c r="E55" s="202" t="s">
        <v>223</v>
      </c>
      <c r="F55" s="203" t="s">
        <v>919</v>
      </c>
      <c r="G55" s="204" t="s">
        <v>1020</v>
      </c>
      <c r="H55" s="202" t="s">
        <v>922</v>
      </c>
      <c r="I55" s="203" t="s">
        <v>1027</v>
      </c>
      <c r="J55" s="204" t="s">
        <v>1020</v>
      </c>
      <c r="K55" s="203" t="s">
        <v>1675</v>
      </c>
      <c r="L55" s="204" t="s">
        <v>86</v>
      </c>
      <c r="M55" s="204" t="s">
        <v>224</v>
      </c>
      <c r="N55" s="205">
        <v>254234.97</v>
      </c>
      <c r="O55" s="206">
        <v>43342</v>
      </c>
      <c r="P55" s="207" t="s">
        <v>1676</v>
      </c>
      <c r="Q55" s="207" t="s">
        <v>1072</v>
      </c>
      <c r="R55" s="208" t="s">
        <v>25</v>
      </c>
      <c r="S55" s="209" t="s">
        <v>959</v>
      </c>
      <c r="T55" s="210" t="s">
        <v>131</v>
      </c>
      <c r="U55" s="204" t="s">
        <v>1246</v>
      </c>
      <c r="V55" s="210" t="s">
        <v>1259</v>
      </c>
      <c r="W55" s="199" t="s">
        <v>1002</v>
      </c>
      <c r="X55" s="200" t="s">
        <v>20</v>
      </c>
      <c r="Y55" s="211">
        <v>17400</v>
      </c>
      <c r="Z55" s="212" t="s">
        <v>1627</v>
      </c>
      <c r="AA55" s="233"/>
      <c r="AB55" s="211">
        <f>1575*2</f>
        <v>3150</v>
      </c>
      <c r="AC55" s="214" t="s">
        <v>1678</v>
      </c>
      <c r="AD55" s="233" t="s">
        <v>1677</v>
      </c>
      <c r="AE55" s="211"/>
      <c r="AF55" s="220"/>
      <c r="AG55" s="214"/>
      <c r="AH55" s="211"/>
      <c r="AI55" s="220"/>
      <c r="AJ55" s="220"/>
      <c r="AK55" s="211"/>
      <c r="AL55" s="220"/>
      <c r="AM55" s="117"/>
      <c r="AN55" s="211"/>
      <c r="AO55" s="220"/>
      <c r="AP55" s="117"/>
      <c r="AQ55" s="220"/>
      <c r="AR55" s="220"/>
      <c r="AS55" s="220"/>
      <c r="AT5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55" s="218"/>
      <c r="AV55" s="1040" t="s">
        <v>1007</v>
      </c>
    </row>
    <row r="56" spans="1:48" ht="35.15" customHeight="1" x14ac:dyDescent="0.3">
      <c r="A56" s="69" t="s">
        <v>1953</v>
      </c>
      <c r="B56" s="768" t="s">
        <v>225</v>
      </c>
      <c r="C56" s="769" t="str">
        <f>MID(control[[#This Row],[Processo]],12,4)</f>
        <v>1999</v>
      </c>
      <c r="D56" s="769" t="str">
        <f>RIGHT(control[[#This Row],[Processo]],4)</f>
        <v>0562</v>
      </c>
      <c r="E56" s="770" t="s">
        <v>226</v>
      </c>
      <c r="F56" s="769" t="s">
        <v>919</v>
      </c>
      <c r="G56" s="769" t="s">
        <v>1020</v>
      </c>
      <c r="H56" s="769" t="s">
        <v>227</v>
      </c>
      <c r="I56" s="769" t="s">
        <v>921</v>
      </c>
      <c r="J56" s="769" t="s">
        <v>1020</v>
      </c>
      <c r="K56" s="769" t="s">
        <v>920</v>
      </c>
      <c r="L56" s="773" t="s">
        <v>759</v>
      </c>
      <c r="M56" s="773" t="s">
        <v>228</v>
      </c>
      <c r="N56" s="769">
        <v>156000</v>
      </c>
      <c r="O56" s="769">
        <v>43321</v>
      </c>
      <c r="P56" s="769" t="s">
        <v>1679</v>
      </c>
      <c r="Q56" s="776" t="s">
        <v>1680</v>
      </c>
      <c r="R56" s="777" t="s">
        <v>17</v>
      </c>
      <c r="S56" s="769" t="s">
        <v>992</v>
      </c>
      <c r="T56" s="779" t="s">
        <v>230</v>
      </c>
      <c r="U56" s="773" t="s">
        <v>1246</v>
      </c>
      <c r="V56" s="779" t="s">
        <v>1259</v>
      </c>
      <c r="W56" s="780" t="s">
        <v>19</v>
      </c>
      <c r="X56" s="781" t="s">
        <v>20</v>
      </c>
      <c r="Y56" s="769" t="s">
        <v>15</v>
      </c>
      <c r="Z56" s="774">
        <v>728</v>
      </c>
      <c r="AA56" s="769"/>
      <c r="AB56" s="774">
        <v>728</v>
      </c>
      <c r="AC56" s="784">
        <v>43126</v>
      </c>
      <c r="AD56" s="769" t="s">
        <v>1698</v>
      </c>
      <c r="AE56" s="769"/>
      <c r="AF56" s="769"/>
      <c r="AG56" s="769"/>
      <c r="AH56" s="769"/>
      <c r="AI56" s="769"/>
      <c r="AJ56" s="769"/>
      <c r="AK56" s="769"/>
      <c r="AL56" s="769"/>
      <c r="AM56" s="769"/>
      <c r="AN56" s="769"/>
      <c r="AO56" s="769"/>
      <c r="AP56" s="769"/>
      <c r="AQ56" s="769"/>
      <c r="AR56" s="769"/>
      <c r="AS56" s="769"/>
      <c r="AT56" s="774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56" s="769"/>
      <c r="AV56" s="1044" t="s">
        <v>1007</v>
      </c>
    </row>
    <row r="57" spans="1:48" ht="35.15" customHeight="1" x14ac:dyDescent="0.3">
      <c r="A57" s="1048" t="s">
        <v>1954</v>
      </c>
      <c r="B57" s="187" t="s">
        <v>231</v>
      </c>
      <c r="C57" s="188" t="str">
        <f>MID(control[[#This Row],[Processo]],12,4)</f>
        <v>2015</v>
      </c>
      <c r="D57" s="188" t="str">
        <f>RIGHT(control[[#This Row],[Processo]],4)</f>
        <v>0008</v>
      </c>
      <c r="E57" s="202" t="s">
        <v>232</v>
      </c>
      <c r="F57" s="203" t="s">
        <v>919</v>
      </c>
      <c r="G57" s="204" t="s">
        <v>1019</v>
      </c>
      <c r="H57" s="202" t="s">
        <v>233</v>
      </c>
      <c r="I57" s="203" t="s">
        <v>1027</v>
      </c>
      <c r="J57" s="204" t="s">
        <v>1020</v>
      </c>
      <c r="K57" s="203" t="s">
        <v>920</v>
      </c>
      <c r="L57" s="204" t="s">
        <v>141</v>
      </c>
      <c r="M57" s="204" t="s">
        <v>30</v>
      </c>
      <c r="N57" s="205">
        <v>19705.29</v>
      </c>
      <c r="O57" s="206">
        <v>43343</v>
      </c>
      <c r="P57" s="207" t="s">
        <v>1699</v>
      </c>
      <c r="Q57" s="207" t="s">
        <v>1073</v>
      </c>
      <c r="R57" s="208" t="s">
        <v>17</v>
      </c>
      <c r="S57" s="209" t="s">
        <v>1463</v>
      </c>
      <c r="T57" s="210" t="s">
        <v>234</v>
      </c>
      <c r="U57" s="204" t="s">
        <v>374</v>
      </c>
      <c r="V57" s="210" t="s">
        <v>375</v>
      </c>
      <c r="W57" s="199" t="s">
        <v>1002</v>
      </c>
      <c r="X57" s="200" t="s">
        <v>38</v>
      </c>
      <c r="Y57" s="223" t="s">
        <v>0</v>
      </c>
      <c r="Z57" s="212" t="s">
        <v>1627</v>
      </c>
      <c r="AA57" s="233"/>
      <c r="AB57" s="211"/>
      <c r="AC57" s="220"/>
      <c r="AD57" s="287"/>
      <c r="AE57" s="211"/>
      <c r="AF57" s="220"/>
      <c r="AG57" s="214"/>
      <c r="AH57" s="211"/>
      <c r="AI57" s="220"/>
      <c r="AJ57" s="220"/>
      <c r="AK57" s="211"/>
      <c r="AL57" s="220"/>
      <c r="AM57" s="117"/>
      <c r="AN57" s="211"/>
      <c r="AO57" s="220"/>
      <c r="AP57" s="117"/>
      <c r="AQ57" s="220"/>
      <c r="AR57" s="220"/>
      <c r="AS57" s="220"/>
      <c r="AT5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57" s="218"/>
      <c r="AV57" s="1040">
        <v>0</v>
      </c>
    </row>
    <row r="58" spans="1:48" ht="35.15" customHeight="1" x14ac:dyDescent="0.3">
      <c r="A58" s="69" t="s">
        <v>1955</v>
      </c>
      <c r="B58" s="1" t="s">
        <v>235</v>
      </c>
      <c r="C58" s="82" t="str">
        <f>MID(control[[#This Row],[Processo]],12,4)</f>
        <v>2017</v>
      </c>
      <c r="D58" s="82" t="str">
        <f>RIGHT(control[[#This Row],[Processo]],4)</f>
        <v>0224</v>
      </c>
      <c r="E58" s="85" t="s">
        <v>1212</v>
      </c>
      <c r="F58" s="86" t="s">
        <v>919</v>
      </c>
      <c r="G58" s="87" t="s">
        <v>1020</v>
      </c>
      <c r="H58" s="670" t="s">
        <v>236</v>
      </c>
      <c r="I58" s="86" t="s">
        <v>1027</v>
      </c>
      <c r="J58" s="87" t="s">
        <v>1020</v>
      </c>
      <c r="K58" s="86" t="s">
        <v>920</v>
      </c>
      <c r="L58" s="87" t="s">
        <v>36</v>
      </c>
      <c r="M58" s="87" t="s">
        <v>237</v>
      </c>
      <c r="N58" s="88">
        <v>2216760.3199999998</v>
      </c>
      <c r="O58" s="89">
        <v>43347</v>
      </c>
      <c r="P58" s="90" t="s">
        <v>1063</v>
      </c>
      <c r="Q58" s="90" t="s">
        <v>1073</v>
      </c>
      <c r="R58" s="91" t="s">
        <v>17</v>
      </c>
      <c r="S58" s="92" t="s">
        <v>963</v>
      </c>
      <c r="T58" s="93" t="s">
        <v>147</v>
      </c>
      <c r="U58" s="87" t="s">
        <v>1242</v>
      </c>
      <c r="V58" s="93" t="s">
        <v>1272</v>
      </c>
      <c r="W58" s="94" t="s">
        <v>1002</v>
      </c>
      <c r="X58" s="95" t="s">
        <v>20</v>
      </c>
      <c r="Y58" s="97">
        <v>26400</v>
      </c>
      <c r="Z58" s="118">
        <v>19200</v>
      </c>
      <c r="AA58" s="925" t="s">
        <v>2969</v>
      </c>
      <c r="AB58" s="88">
        <f>3960+3960+2820</f>
        <v>10740</v>
      </c>
      <c r="AC58" s="926" t="s">
        <v>2970</v>
      </c>
      <c r="AD58" s="927" t="s">
        <v>2971</v>
      </c>
      <c r="AE58" s="97">
        <v>4016.75</v>
      </c>
      <c r="AF58" s="98">
        <v>43901</v>
      </c>
      <c r="AG58" s="123" t="s">
        <v>1665</v>
      </c>
      <c r="AH58" s="97"/>
      <c r="AI58" s="98"/>
      <c r="AJ58" s="98"/>
      <c r="AK58" s="97"/>
      <c r="AL58" s="98"/>
      <c r="AM58" s="98"/>
      <c r="AN58" s="97"/>
      <c r="AO58" s="98"/>
      <c r="AP58" s="98"/>
      <c r="AQ58" s="98"/>
      <c r="AR58" s="98"/>
      <c r="AS58" s="98"/>
      <c r="AT5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15200</v>
      </c>
      <c r="AU58" s="101"/>
      <c r="AV58" s="1041">
        <v>1</v>
      </c>
    </row>
    <row r="59" spans="1:48" ht="35.15" customHeight="1" x14ac:dyDescent="0.3">
      <c r="A59" s="69" t="s">
        <v>1956</v>
      </c>
      <c r="B59" s="37" t="s">
        <v>2788</v>
      </c>
      <c r="C59" s="82" t="str">
        <f>MID(control[[#This Row],[Processo]],12,4)</f>
        <v>2016</v>
      </c>
      <c r="D59" s="82" t="str">
        <f>RIGHT(control[[#This Row],[Processo]],4)</f>
        <v>0002</v>
      </c>
      <c r="E59" s="103" t="s">
        <v>238</v>
      </c>
      <c r="F59" s="104" t="s">
        <v>925</v>
      </c>
      <c r="G59" s="87" t="s">
        <v>1020</v>
      </c>
      <c r="H59" s="103" t="s">
        <v>239</v>
      </c>
      <c r="I59" s="104" t="s">
        <v>1102</v>
      </c>
      <c r="J59" s="105" t="s">
        <v>1019</v>
      </c>
      <c r="K59" s="104" t="s">
        <v>920</v>
      </c>
      <c r="L59" s="105" t="s">
        <v>240</v>
      </c>
      <c r="M59" s="134" t="s">
        <v>241</v>
      </c>
      <c r="N59" s="106">
        <v>1000</v>
      </c>
      <c r="O59" s="107">
        <v>43356</v>
      </c>
      <c r="P59" s="90" t="s">
        <v>1103</v>
      </c>
      <c r="Q59" s="90" t="s">
        <v>1073</v>
      </c>
      <c r="R59" s="126" t="s">
        <v>17</v>
      </c>
      <c r="S59" s="109" t="s">
        <v>951</v>
      </c>
      <c r="T59" s="110" t="s">
        <v>161</v>
      </c>
      <c r="U59" s="105" t="s">
        <v>1257</v>
      </c>
      <c r="V59" s="110" t="s">
        <v>1292</v>
      </c>
      <c r="W59" s="94" t="s">
        <v>1002</v>
      </c>
      <c r="X59" s="95" t="s">
        <v>20</v>
      </c>
      <c r="Y59" s="113">
        <v>10410</v>
      </c>
      <c r="Z59" s="113">
        <v>10410</v>
      </c>
      <c r="AA59" s="154"/>
      <c r="AB59" s="113">
        <v>10410</v>
      </c>
      <c r="AC59" s="114">
        <v>43077</v>
      </c>
      <c r="AD59" s="123" t="s">
        <v>1700</v>
      </c>
      <c r="AE59" s="113"/>
      <c r="AF59" s="114"/>
      <c r="AG59" s="130"/>
      <c r="AH59" s="113"/>
      <c r="AI59" s="114"/>
      <c r="AJ59" s="114"/>
      <c r="AK59" s="113"/>
      <c r="AL59" s="114"/>
      <c r="AM59" s="114"/>
      <c r="AN59" s="113"/>
      <c r="AO59" s="114"/>
      <c r="AP59" s="114"/>
      <c r="AQ59" s="114"/>
      <c r="AR59" s="114"/>
      <c r="AS59" s="114"/>
      <c r="AT59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10410</v>
      </c>
      <c r="AU59" s="116"/>
      <c r="AV59" s="1041">
        <v>1</v>
      </c>
    </row>
    <row r="60" spans="1:48" ht="35.15" customHeight="1" x14ac:dyDescent="0.3">
      <c r="A60" s="1048" t="s">
        <v>1957</v>
      </c>
      <c r="B60" s="187" t="s">
        <v>242</v>
      </c>
      <c r="C60" s="188" t="str">
        <f>MID(control[[#This Row],[Processo]],12,4)</f>
        <v>998.</v>
      </c>
      <c r="D60" s="188" t="str">
        <f>RIGHT(control[[#This Row],[Processo]],4)</f>
        <v>0224</v>
      </c>
      <c r="E60" s="202" t="s">
        <v>243</v>
      </c>
      <c r="F60" s="203" t="s">
        <v>919</v>
      </c>
      <c r="G60" s="204" t="s">
        <v>1019</v>
      </c>
      <c r="H60" s="202" t="s">
        <v>244</v>
      </c>
      <c r="I60" s="203" t="s">
        <v>1027</v>
      </c>
      <c r="J60" s="204" t="s">
        <v>1020</v>
      </c>
      <c r="K60" s="203" t="s">
        <v>920</v>
      </c>
      <c r="L60" s="204" t="s">
        <v>245</v>
      </c>
      <c r="M60" s="204" t="s">
        <v>246</v>
      </c>
      <c r="N60" s="205">
        <v>2100000</v>
      </c>
      <c r="O60" s="206">
        <v>43398</v>
      </c>
      <c r="P60" s="207" t="s">
        <v>1701</v>
      </c>
      <c r="Q60" s="207" t="s">
        <v>1073</v>
      </c>
      <c r="R60" s="208" t="s">
        <v>17</v>
      </c>
      <c r="S60" s="408" t="s">
        <v>964</v>
      </c>
      <c r="T60" s="210" t="s">
        <v>2556</v>
      </c>
      <c r="U60" s="204" t="s">
        <v>1257</v>
      </c>
      <c r="V60" s="210" t="s">
        <v>24</v>
      </c>
      <c r="W60" s="199" t="s">
        <v>19</v>
      </c>
      <c r="X60" s="200" t="s">
        <v>38</v>
      </c>
      <c r="Y60" s="211">
        <v>14700</v>
      </c>
      <c r="Z60" s="212" t="s">
        <v>1627</v>
      </c>
      <c r="AA60" s="233"/>
      <c r="AB60" s="211"/>
      <c r="AC60" s="220"/>
      <c r="AD60" s="289"/>
      <c r="AE60" s="211"/>
      <c r="AF60" s="220"/>
      <c r="AG60" s="214"/>
      <c r="AH60" s="211"/>
      <c r="AI60" s="220"/>
      <c r="AJ60" s="220"/>
      <c r="AK60" s="211"/>
      <c r="AL60" s="220"/>
      <c r="AM60" s="117"/>
      <c r="AN60" s="211"/>
      <c r="AO60" s="220"/>
      <c r="AP60" s="117"/>
      <c r="AQ60" s="220"/>
      <c r="AR60" s="220"/>
      <c r="AS60" s="220"/>
      <c r="AT6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0" s="218"/>
      <c r="AV60" s="1040">
        <v>0</v>
      </c>
    </row>
    <row r="61" spans="1:48" ht="35.15" customHeight="1" x14ac:dyDescent="0.3">
      <c r="A61" s="69" t="s">
        <v>1958</v>
      </c>
      <c r="B61" s="1" t="s">
        <v>247</v>
      </c>
      <c r="C61" s="82" t="str">
        <f>MID(control[[#This Row],[Processo]],12,4)</f>
        <v>2013</v>
      </c>
      <c r="D61" s="82" t="str">
        <f>RIGHT(control[[#This Row],[Processo]],4)</f>
        <v>0554</v>
      </c>
      <c r="E61" s="85" t="s">
        <v>248</v>
      </c>
      <c r="F61" s="86" t="s">
        <v>931</v>
      </c>
      <c r="G61" s="87" t="s">
        <v>1020</v>
      </c>
      <c r="H61" s="670" t="s">
        <v>236</v>
      </c>
      <c r="I61" s="86" t="s">
        <v>934</v>
      </c>
      <c r="J61" s="87" t="s">
        <v>1020</v>
      </c>
      <c r="K61" s="86" t="s">
        <v>920</v>
      </c>
      <c r="L61" s="87" t="s">
        <v>249</v>
      </c>
      <c r="M61" s="87" t="s">
        <v>250</v>
      </c>
      <c r="N61" s="88">
        <v>94211.32</v>
      </c>
      <c r="O61" s="89">
        <v>43369</v>
      </c>
      <c r="P61" s="90" t="s">
        <v>1062</v>
      </c>
      <c r="Q61" s="90" t="s">
        <v>1073</v>
      </c>
      <c r="R61" s="91" t="s">
        <v>17</v>
      </c>
      <c r="S61" s="92" t="s">
        <v>969</v>
      </c>
      <c r="T61" s="93" t="s">
        <v>84</v>
      </c>
      <c r="U61" s="87" t="s">
        <v>1242</v>
      </c>
      <c r="V61" s="93" t="s">
        <v>1273</v>
      </c>
      <c r="W61" s="94" t="s">
        <v>19</v>
      </c>
      <c r="X61" s="95" t="s">
        <v>20</v>
      </c>
      <c r="Y61" s="97">
        <v>25800</v>
      </c>
      <c r="Z61" s="97">
        <v>23220</v>
      </c>
      <c r="AA61" s="99"/>
      <c r="AB61" s="97">
        <v>23220</v>
      </c>
      <c r="AC61" s="135" t="s">
        <v>1702</v>
      </c>
      <c r="AD61" s="1055" t="s">
        <v>3036</v>
      </c>
      <c r="AE61" s="97"/>
      <c r="AF61" s="98"/>
      <c r="AG61" s="123"/>
      <c r="AH61" s="97"/>
      <c r="AI61" s="98"/>
      <c r="AJ61" s="98"/>
      <c r="AK61" s="97"/>
      <c r="AL61" s="98"/>
      <c r="AM61" s="98"/>
      <c r="AN61" s="97"/>
      <c r="AO61" s="98"/>
      <c r="AP61" s="98"/>
      <c r="AQ61" s="98"/>
      <c r="AR61" s="98"/>
      <c r="AS61" s="98"/>
      <c r="AT6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23220</v>
      </c>
      <c r="AU61" s="101"/>
      <c r="AV61" s="1041" t="s">
        <v>1006</v>
      </c>
    </row>
    <row r="62" spans="1:48" ht="35.15" customHeight="1" x14ac:dyDescent="0.3">
      <c r="A62" s="69" t="s">
        <v>1959</v>
      </c>
      <c r="B62" s="37" t="s">
        <v>251</v>
      </c>
      <c r="C62" s="102" t="str">
        <f>MID(control[[#This Row],[Processo]],12,4)</f>
        <v>2016</v>
      </c>
      <c r="D62" s="102" t="str">
        <f>RIGHT(control[[#This Row],[Processo]],4)</f>
        <v>0002</v>
      </c>
      <c r="E62" s="103" t="s">
        <v>294</v>
      </c>
      <c r="F62" s="104" t="s">
        <v>919</v>
      </c>
      <c r="G62" s="105" t="s">
        <v>1020</v>
      </c>
      <c r="H62" s="103" t="s">
        <v>252</v>
      </c>
      <c r="I62" s="104" t="s">
        <v>1027</v>
      </c>
      <c r="J62" s="105" t="s">
        <v>1020</v>
      </c>
      <c r="K62" s="104" t="s">
        <v>920</v>
      </c>
      <c r="L62" s="105" t="s">
        <v>36</v>
      </c>
      <c r="M62" s="105" t="s">
        <v>253</v>
      </c>
      <c r="N62" s="106">
        <v>439900.18</v>
      </c>
      <c r="O62" s="107">
        <v>43368</v>
      </c>
      <c r="P62" s="125" t="s">
        <v>1098</v>
      </c>
      <c r="Q62" s="125" t="s">
        <v>1099</v>
      </c>
      <c r="R62" s="126" t="s">
        <v>17</v>
      </c>
      <c r="S62" s="109" t="s">
        <v>1703</v>
      </c>
      <c r="T62" s="110" t="s">
        <v>1704</v>
      </c>
      <c r="U62" s="105" t="s">
        <v>1251</v>
      </c>
      <c r="V62" s="110" t="s">
        <v>758</v>
      </c>
      <c r="W62" s="94" t="s">
        <v>1002</v>
      </c>
      <c r="X62" s="95" t="s">
        <v>20</v>
      </c>
      <c r="Y62" s="113">
        <v>19200</v>
      </c>
      <c r="Z62" s="113">
        <v>19200</v>
      </c>
      <c r="AA62" s="154"/>
      <c r="AB62" s="113">
        <f>9600+9600</f>
        <v>19200</v>
      </c>
      <c r="AC62" s="130" t="s">
        <v>1706</v>
      </c>
      <c r="AD62" s="123" t="s">
        <v>1705</v>
      </c>
      <c r="AE62" s="113"/>
      <c r="AF62" s="114"/>
      <c r="AG62" s="130"/>
      <c r="AH62" s="113"/>
      <c r="AI62" s="114"/>
      <c r="AJ62" s="114"/>
      <c r="AK62" s="113"/>
      <c r="AL62" s="114"/>
      <c r="AM62" s="114"/>
      <c r="AN62" s="113"/>
      <c r="AO62" s="114"/>
      <c r="AP62" s="114"/>
      <c r="AQ62" s="114"/>
      <c r="AR62" s="114"/>
      <c r="AS62" s="114"/>
      <c r="AT62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19200</v>
      </c>
      <c r="AU62" s="116"/>
      <c r="AV62" s="1041" t="s">
        <v>1006</v>
      </c>
    </row>
    <row r="63" spans="1:48" ht="35.15" customHeight="1" x14ac:dyDescent="0.3">
      <c r="A63" s="1048" t="s">
        <v>1960</v>
      </c>
      <c r="B63" s="187" t="s">
        <v>255</v>
      </c>
      <c r="C63" s="188" t="str">
        <f>MID(control[[#This Row],[Processo]],12,4)</f>
        <v>2017</v>
      </c>
      <c r="D63" s="188" t="str">
        <f>RIGHT(control[[#This Row],[Processo]],4)</f>
        <v>6119</v>
      </c>
      <c r="E63" s="202" t="s">
        <v>922</v>
      </c>
      <c r="F63" s="203" t="s">
        <v>919</v>
      </c>
      <c r="G63" s="204" t="s">
        <v>1020</v>
      </c>
      <c r="H63" s="202" t="s">
        <v>990</v>
      </c>
      <c r="I63" s="203" t="s">
        <v>1027</v>
      </c>
      <c r="J63" s="204" t="s">
        <v>1020</v>
      </c>
      <c r="K63" s="203" t="s">
        <v>1675</v>
      </c>
      <c r="L63" s="204" t="s">
        <v>135</v>
      </c>
      <c r="M63" s="204" t="s">
        <v>256</v>
      </c>
      <c r="N63" s="205">
        <v>845339.91</v>
      </c>
      <c r="O63" s="206">
        <v>43383</v>
      </c>
      <c r="P63" s="207" t="s">
        <v>1707</v>
      </c>
      <c r="Q63" s="207" t="s">
        <v>1708</v>
      </c>
      <c r="R63" s="208" t="s">
        <v>25</v>
      </c>
      <c r="S63" s="209" t="s">
        <v>959</v>
      </c>
      <c r="T63" s="210" t="s">
        <v>131</v>
      </c>
      <c r="U63" s="204" t="s">
        <v>1246</v>
      </c>
      <c r="V63" s="210" t="s">
        <v>1259</v>
      </c>
      <c r="W63" s="199" t="s">
        <v>1002</v>
      </c>
      <c r="X63" s="200" t="s">
        <v>20</v>
      </c>
      <c r="Y63" s="211">
        <v>8400</v>
      </c>
      <c r="Z63" s="211">
        <v>4000</v>
      </c>
      <c r="AA63" s="223"/>
      <c r="AB63" s="211">
        <f>ROUND(666.67*6,-2)</f>
        <v>4000</v>
      </c>
      <c r="AC63" s="214" t="s">
        <v>1709</v>
      </c>
      <c r="AD63" s="287" t="s">
        <v>1710</v>
      </c>
      <c r="AE63" s="211">
        <v>4000</v>
      </c>
      <c r="AF63" s="214" t="s">
        <v>1712</v>
      </c>
      <c r="AG63" s="214" t="s">
        <v>1711</v>
      </c>
      <c r="AH63" s="211"/>
      <c r="AI63" s="220"/>
      <c r="AJ63" s="220"/>
      <c r="AK63" s="211"/>
      <c r="AL63" s="220"/>
      <c r="AM63" s="139"/>
      <c r="AN63" s="211"/>
      <c r="AO63" s="220"/>
      <c r="AP63" s="139"/>
      <c r="AQ63" s="220"/>
      <c r="AR63" s="220"/>
      <c r="AS63" s="220"/>
      <c r="AT63" s="23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63" s="218" t="s">
        <v>20</v>
      </c>
      <c r="AV63" s="1040" t="s">
        <v>1005</v>
      </c>
    </row>
    <row r="64" spans="1:48" ht="35.15" customHeight="1" x14ac:dyDescent="0.3">
      <c r="A64" s="1048" t="s">
        <v>1961</v>
      </c>
      <c r="B64" s="187" t="s">
        <v>257</v>
      </c>
      <c r="C64" s="188" t="str">
        <f>MID(control[[#This Row],[Processo]],12,4)</f>
        <v>2017</v>
      </c>
      <c r="D64" s="188" t="str">
        <f>RIGHT(control[[#This Row],[Processo]],4)</f>
        <v>0224</v>
      </c>
      <c r="E64" s="202" t="s">
        <v>258</v>
      </c>
      <c r="F64" s="203" t="s">
        <v>919</v>
      </c>
      <c r="G64" s="204" t="s">
        <v>1020</v>
      </c>
      <c r="H64" s="202" t="s">
        <v>259</v>
      </c>
      <c r="I64" s="203" t="s">
        <v>1027</v>
      </c>
      <c r="J64" s="204" t="s">
        <v>1020</v>
      </c>
      <c r="K64" s="203" t="s">
        <v>920</v>
      </c>
      <c r="L64" s="204" t="s">
        <v>260</v>
      </c>
      <c r="M64" s="204" t="s">
        <v>261</v>
      </c>
      <c r="N64" s="205">
        <v>21561.7</v>
      </c>
      <c r="O64" s="206">
        <v>43383</v>
      </c>
      <c r="P64" s="207" t="s">
        <v>1713</v>
      </c>
      <c r="Q64" s="207" t="s">
        <v>1073</v>
      </c>
      <c r="R64" s="208" t="s">
        <v>17</v>
      </c>
      <c r="S64" s="209" t="s">
        <v>962</v>
      </c>
      <c r="T64" s="210" t="s">
        <v>93</v>
      </c>
      <c r="U64" s="204" t="s">
        <v>1246</v>
      </c>
      <c r="V64" s="210" t="s">
        <v>1259</v>
      </c>
      <c r="W64" s="199" t="s">
        <v>1002</v>
      </c>
      <c r="X64" s="200" t="s">
        <v>38</v>
      </c>
      <c r="Y64" s="223" t="s">
        <v>0</v>
      </c>
      <c r="Z64" s="212" t="s">
        <v>1627</v>
      </c>
      <c r="AA64" s="233"/>
      <c r="AB64" s="211"/>
      <c r="AC64" s="220"/>
      <c r="AD64" s="287"/>
      <c r="AE64" s="211"/>
      <c r="AF64" s="220"/>
      <c r="AG64" s="214"/>
      <c r="AH64" s="211"/>
      <c r="AI64" s="220"/>
      <c r="AJ64" s="220"/>
      <c r="AK64" s="211"/>
      <c r="AL64" s="220"/>
      <c r="AM64" s="117"/>
      <c r="AN64" s="211"/>
      <c r="AO64" s="220"/>
      <c r="AP64" s="117"/>
      <c r="AQ64" s="220"/>
      <c r="AR64" s="220"/>
      <c r="AS64" s="220"/>
      <c r="AT6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4" s="218"/>
      <c r="AV64" s="1040">
        <v>0</v>
      </c>
    </row>
    <row r="65" spans="1:48" ht="35.15" customHeight="1" x14ac:dyDescent="0.3">
      <c r="A65" s="1048" t="s">
        <v>1962</v>
      </c>
      <c r="B65" s="187" t="s">
        <v>262</v>
      </c>
      <c r="C65" s="188" t="str">
        <f>MID(control[[#This Row],[Processo]],12,4)</f>
        <v>2015</v>
      </c>
      <c r="D65" s="188" t="str">
        <f>RIGHT(control[[#This Row],[Processo]],4)</f>
        <v>0008</v>
      </c>
      <c r="E65" s="840" t="s">
        <v>2911</v>
      </c>
      <c r="F65" s="203" t="s">
        <v>919</v>
      </c>
      <c r="G65" s="204" t="s">
        <v>1020</v>
      </c>
      <c r="H65" s="202" t="s">
        <v>263</v>
      </c>
      <c r="I65" s="203" t="s">
        <v>921</v>
      </c>
      <c r="J65" s="204" t="s">
        <v>1019</v>
      </c>
      <c r="K65" s="203" t="s">
        <v>920</v>
      </c>
      <c r="L65" s="204" t="s">
        <v>141</v>
      </c>
      <c r="M65" s="204" t="s">
        <v>196</v>
      </c>
      <c r="N65" s="205">
        <v>181791.4</v>
      </c>
      <c r="O65" s="206">
        <v>43388</v>
      </c>
      <c r="P65" s="207" t="s">
        <v>1714</v>
      </c>
      <c r="Q65" s="207" t="s">
        <v>1073</v>
      </c>
      <c r="R65" s="208" t="s">
        <v>17</v>
      </c>
      <c r="S65" s="209" t="s">
        <v>1464</v>
      </c>
      <c r="T65" s="210" t="s">
        <v>264</v>
      </c>
      <c r="U65" s="204" t="s">
        <v>374</v>
      </c>
      <c r="V65" s="210" t="s">
        <v>375</v>
      </c>
      <c r="W65" s="199" t="s">
        <v>1002</v>
      </c>
      <c r="X65" s="200" t="s">
        <v>38</v>
      </c>
      <c r="Y65" s="223" t="s">
        <v>0</v>
      </c>
      <c r="Z65" s="212" t="s">
        <v>1627</v>
      </c>
      <c r="AA65" s="233"/>
      <c r="AB65" s="211"/>
      <c r="AC65" s="220"/>
      <c r="AD65" s="287"/>
      <c r="AE65" s="211"/>
      <c r="AF65" s="220"/>
      <c r="AG65" s="214"/>
      <c r="AH65" s="211"/>
      <c r="AI65" s="220"/>
      <c r="AJ65" s="220"/>
      <c r="AK65" s="211"/>
      <c r="AL65" s="220"/>
      <c r="AM65" s="117"/>
      <c r="AN65" s="211"/>
      <c r="AO65" s="220"/>
      <c r="AP65" s="117"/>
      <c r="AQ65" s="220"/>
      <c r="AR65" s="220"/>
      <c r="AS65" s="220"/>
      <c r="AT6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5" s="218"/>
      <c r="AV65" s="1040">
        <v>0</v>
      </c>
    </row>
    <row r="66" spans="1:48" ht="40.15" customHeight="1" x14ac:dyDescent="0.3">
      <c r="A66" s="69" t="s">
        <v>1963</v>
      </c>
      <c r="B66" s="37" t="s">
        <v>265</v>
      </c>
      <c r="C66" s="102" t="str">
        <f>MID(control[[#This Row],[Processo]],12,4)</f>
        <v>2016</v>
      </c>
      <c r="D66" s="102" t="str">
        <f>RIGHT(control[[#This Row],[Processo]],4)</f>
        <v>6119</v>
      </c>
      <c r="E66" s="103" t="s">
        <v>922</v>
      </c>
      <c r="F66" s="104" t="s">
        <v>919</v>
      </c>
      <c r="G66" s="105" t="s">
        <v>1020</v>
      </c>
      <c r="H66" s="103" t="s">
        <v>266</v>
      </c>
      <c r="I66" s="104" t="s">
        <v>921</v>
      </c>
      <c r="J66" s="105" t="s">
        <v>1019</v>
      </c>
      <c r="K66" s="104" t="s">
        <v>924</v>
      </c>
      <c r="L66" s="105" t="s">
        <v>135</v>
      </c>
      <c r="M66" s="105" t="s">
        <v>130</v>
      </c>
      <c r="N66" s="106">
        <v>69078.350000000006</v>
      </c>
      <c r="O66" s="107">
        <v>43397</v>
      </c>
      <c r="P66" s="125" t="s">
        <v>1715</v>
      </c>
      <c r="Q66" s="142" t="s">
        <v>1716</v>
      </c>
      <c r="R66" s="126" t="s">
        <v>25</v>
      </c>
      <c r="S66" s="109" t="s">
        <v>959</v>
      </c>
      <c r="T66" s="110" t="s">
        <v>131</v>
      </c>
      <c r="U66" s="105" t="s">
        <v>1246</v>
      </c>
      <c r="V66" s="110" t="s">
        <v>1259</v>
      </c>
      <c r="W66" s="94" t="s">
        <v>1002</v>
      </c>
      <c r="X66" s="95" t="s">
        <v>20</v>
      </c>
      <c r="Y66" s="137">
        <v>9900</v>
      </c>
      <c r="Z66" s="137">
        <v>3000</v>
      </c>
      <c r="AA66" s="907"/>
      <c r="AB66" s="137">
        <v>3000</v>
      </c>
      <c r="AC66" s="139">
        <v>43682</v>
      </c>
      <c r="AD66" s="290" t="s">
        <v>1717</v>
      </c>
      <c r="AE66" s="137">
        <f>3000-22</f>
        <v>2978</v>
      </c>
      <c r="AF66" s="138" t="s">
        <v>1718</v>
      </c>
      <c r="AG66" s="138" t="s">
        <v>1719</v>
      </c>
      <c r="AH66" s="137"/>
      <c r="AI66" s="139"/>
      <c r="AJ66" s="139"/>
      <c r="AK66" s="137"/>
      <c r="AL66" s="139"/>
      <c r="AM66" s="139"/>
      <c r="AN66" s="137"/>
      <c r="AO66" s="139"/>
      <c r="AP66" s="139"/>
      <c r="AQ66" s="139"/>
      <c r="AR66" s="139"/>
      <c r="AS66" s="139"/>
      <c r="AT66" s="14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66" s="141" t="s">
        <v>20</v>
      </c>
      <c r="AV66" s="1042" t="s">
        <v>1005</v>
      </c>
    </row>
    <row r="67" spans="1:48" ht="35.15" customHeight="1" x14ac:dyDescent="0.3">
      <c r="A67" s="1048" t="s">
        <v>1964</v>
      </c>
      <c r="B67" s="187" t="s">
        <v>267</v>
      </c>
      <c r="C67" s="188" t="str">
        <f>MID(control[[#This Row],[Processo]],12,4)</f>
        <v>2008</v>
      </c>
      <c r="D67" s="188" t="str">
        <f>RIGHT(control[[#This Row],[Processo]],4)</f>
        <v>0100</v>
      </c>
      <c r="E67" s="202" t="s">
        <v>268</v>
      </c>
      <c r="F67" s="203" t="s">
        <v>919</v>
      </c>
      <c r="G67" s="204" t="s">
        <v>1020</v>
      </c>
      <c r="H67" s="202" t="s">
        <v>269</v>
      </c>
      <c r="I67" s="203" t="s">
        <v>921</v>
      </c>
      <c r="J67" s="204" t="s">
        <v>1019</v>
      </c>
      <c r="K67" s="203" t="s">
        <v>920</v>
      </c>
      <c r="L67" s="204" t="s">
        <v>86</v>
      </c>
      <c r="M67" s="204" t="s">
        <v>270</v>
      </c>
      <c r="N67" s="205">
        <v>903442.6</v>
      </c>
      <c r="O67" s="206">
        <v>43399</v>
      </c>
      <c r="P67" s="207" t="s">
        <v>1720</v>
      </c>
      <c r="Q67" s="207" t="s">
        <v>1099</v>
      </c>
      <c r="R67" s="208" t="s">
        <v>17</v>
      </c>
      <c r="S67" s="209" t="s">
        <v>942</v>
      </c>
      <c r="T67" s="210" t="s">
        <v>271</v>
      </c>
      <c r="U67" s="204" t="s">
        <v>1246</v>
      </c>
      <c r="V67" s="210" t="s">
        <v>1259</v>
      </c>
      <c r="W67" s="199" t="s">
        <v>19</v>
      </c>
      <c r="X67" s="200" t="s">
        <v>20</v>
      </c>
      <c r="Y67" s="211">
        <v>12300</v>
      </c>
      <c r="Z67" s="212" t="s">
        <v>1627</v>
      </c>
      <c r="AA67" s="233"/>
      <c r="AB67" s="211"/>
      <c r="AC67" s="220"/>
      <c r="AD67" s="287"/>
      <c r="AE67" s="211"/>
      <c r="AF67" s="220"/>
      <c r="AG67" s="214"/>
      <c r="AH67" s="211"/>
      <c r="AI67" s="220"/>
      <c r="AJ67" s="220"/>
      <c r="AK67" s="211"/>
      <c r="AL67" s="220"/>
      <c r="AM67" s="117"/>
      <c r="AN67" s="211"/>
      <c r="AO67" s="220"/>
      <c r="AP67" s="117"/>
      <c r="AQ67" s="220"/>
      <c r="AR67" s="220"/>
      <c r="AS67" s="220"/>
      <c r="AT6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67" s="218" t="s">
        <v>38</v>
      </c>
      <c r="AV67" s="1040">
        <v>0</v>
      </c>
    </row>
    <row r="68" spans="1:48" ht="35.15" customHeight="1" x14ac:dyDescent="0.3">
      <c r="A68" s="69" t="s">
        <v>1965</v>
      </c>
      <c r="B68" s="1" t="s">
        <v>272</v>
      </c>
      <c r="C68" s="82" t="str">
        <f>MID(control[[#This Row],[Processo]],12,4)</f>
        <v>1987</v>
      </c>
      <c r="D68" s="82" t="str">
        <f>RIGHT(control[[#This Row],[Processo]],4)</f>
        <v>0564</v>
      </c>
      <c r="E68" s="85" t="s">
        <v>273</v>
      </c>
      <c r="F68" s="143" t="s">
        <v>919</v>
      </c>
      <c r="G68" s="87" t="s">
        <v>1019</v>
      </c>
      <c r="H68" s="85" t="s">
        <v>274</v>
      </c>
      <c r="I68" s="86" t="s">
        <v>1027</v>
      </c>
      <c r="J68" s="87" t="s">
        <v>1020</v>
      </c>
      <c r="K68" s="86" t="s">
        <v>920</v>
      </c>
      <c r="L68" s="87" t="s">
        <v>275</v>
      </c>
      <c r="M68" s="87" t="s">
        <v>276</v>
      </c>
      <c r="N68" s="88">
        <v>144510.74</v>
      </c>
      <c r="O68" s="89">
        <v>43418</v>
      </c>
      <c r="P68" s="125" t="s">
        <v>1721</v>
      </c>
      <c r="Q68" s="125" t="s">
        <v>1099</v>
      </c>
      <c r="R68" s="91" t="s">
        <v>17</v>
      </c>
      <c r="S68" s="92" t="s">
        <v>974</v>
      </c>
      <c r="T68" s="93" t="s">
        <v>277</v>
      </c>
      <c r="U68" s="87" t="s">
        <v>374</v>
      </c>
      <c r="V68" s="93" t="s">
        <v>375</v>
      </c>
      <c r="W68" s="94" t="s">
        <v>19</v>
      </c>
      <c r="X68" s="95" t="s">
        <v>38</v>
      </c>
      <c r="Y68" s="131" t="s">
        <v>15</v>
      </c>
      <c r="Z68" s="88">
        <v>728</v>
      </c>
      <c r="AA68" s="1056"/>
      <c r="AB68" s="88">
        <v>728</v>
      </c>
      <c r="AC68" s="135" t="s">
        <v>1722</v>
      </c>
      <c r="AD68" s="136" t="s">
        <v>1722</v>
      </c>
      <c r="AE68" s="88"/>
      <c r="AF68" s="89"/>
      <c r="AG68" s="129"/>
      <c r="AH68" s="88"/>
      <c r="AI68" s="89"/>
      <c r="AJ68" s="89"/>
      <c r="AK68" s="88"/>
      <c r="AL68" s="89"/>
      <c r="AM68" s="89"/>
      <c r="AN68" s="88"/>
      <c r="AO68" s="89"/>
      <c r="AP68" s="89"/>
      <c r="AQ68" s="89"/>
      <c r="AR68" s="89"/>
      <c r="AS68" s="89"/>
      <c r="AT68" s="133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68" s="101"/>
      <c r="AV68" s="1041">
        <v>-1</v>
      </c>
    </row>
    <row r="69" spans="1:48" ht="35.15" customHeight="1" x14ac:dyDescent="0.3">
      <c r="A69" s="69" t="s">
        <v>1966</v>
      </c>
      <c r="B69" s="1" t="s">
        <v>278</v>
      </c>
      <c r="C69" s="82" t="str">
        <f>MID(control[[#This Row],[Processo]],12,4)</f>
        <v>2018</v>
      </c>
      <c r="D69" s="82" t="str">
        <f>RIGHT(control[[#This Row],[Processo]],4)</f>
        <v>0590</v>
      </c>
      <c r="E69" s="85" t="s">
        <v>279</v>
      </c>
      <c r="F69" s="143" t="s">
        <v>919</v>
      </c>
      <c r="G69" s="87" t="s">
        <v>1019</v>
      </c>
      <c r="H69" s="85" t="s">
        <v>280</v>
      </c>
      <c r="I69" s="86" t="s">
        <v>921</v>
      </c>
      <c r="J69" s="87" t="s">
        <v>1019</v>
      </c>
      <c r="K69" s="86" t="s">
        <v>920</v>
      </c>
      <c r="L69" s="87" t="s">
        <v>323</v>
      </c>
      <c r="M69" s="87" t="s">
        <v>281</v>
      </c>
      <c r="N69" s="88">
        <v>20162.5</v>
      </c>
      <c r="O69" s="89">
        <v>43430</v>
      </c>
      <c r="P69" s="90" t="s">
        <v>1075</v>
      </c>
      <c r="Q69" s="90" t="s">
        <v>1076</v>
      </c>
      <c r="R69" s="91" t="s">
        <v>17</v>
      </c>
      <c r="S69" s="92" t="s">
        <v>993</v>
      </c>
      <c r="T69" s="93" t="s">
        <v>282</v>
      </c>
      <c r="U69" s="87" t="s">
        <v>1246</v>
      </c>
      <c r="V69" s="93" t="s">
        <v>1259</v>
      </c>
      <c r="W69" s="94" t="s">
        <v>1002</v>
      </c>
      <c r="X69" s="95" t="s">
        <v>38</v>
      </c>
      <c r="Y69" s="131" t="s">
        <v>15</v>
      </c>
      <c r="Z69" s="88">
        <v>484</v>
      </c>
      <c r="AA69" s="131"/>
      <c r="AB69" s="88">
        <v>484</v>
      </c>
      <c r="AC69" s="89">
        <v>43703</v>
      </c>
      <c r="AD69" s="146" t="s">
        <v>1723</v>
      </c>
      <c r="AE69" s="88"/>
      <c r="AF69" s="89"/>
      <c r="AG69" s="129"/>
      <c r="AH69" s="88"/>
      <c r="AI69" s="89"/>
      <c r="AJ69" s="89"/>
      <c r="AK69" s="88"/>
      <c r="AL69" s="89"/>
      <c r="AM69" s="89"/>
      <c r="AN69" s="88"/>
      <c r="AO69" s="89"/>
      <c r="AP69" s="89"/>
      <c r="AQ69" s="89"/>
      <c r="AR69" s="89"/>
      <c r="AS69" s="89"/>
      <c r="AT6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484</v>
      </c>
      <c r="AU69" s="101" t="s">
        <v>20</v>
      </c>
      <c r="AV69" s="1041">
        <v>-1</v>
      </c>
    </row>
    <row r="70" spans="1:48" ht="35.15" customHeight="1" x14ac:dyDescent="0.3">
      <c r="A70" s="1048" t="s">
        <v>1967</v>
      </c>
      <c r="B70" s="187" t="s">
        <v>283</v>
      </c>
      <c r="C70" s="188" t="str">
        <f>MID(control[[#This Row],[Processo]],12,4)</f>
        <v>2018</v>
      </c>
      <c r="D70" s="188" t="str">
        <f>RIGHT(control[[#This Row],[Processo]],4)</f>
        <v>0224</v>
      </c>
      <c r="E70" s="202" t="s">
        <v>284</v>
      </c>
      <c r="F70" s="203" t="s">
        <v>919</v>
      </c>
      <c r="G70" s="204" t="s">
        <v>1020</v>
      </c>
      <c r="H70" s="202" t="s">
        <v>285</v>
      </c>
      <c r="I70" s="203" t="s">
        <v>1027</v>
      </c>
      <c r="J70" s="204" t="s">
        <v>1020</v>
      </c>
      <c r="K70" s="203" t="s">
        <v>920</v>
      </c>
      <c r="L70" s="204" t="s">
        <v>154</v>
      </c>
      <c r="M70" s="204" t="s">
        <v>1308</v>
      </c>
      <c r="N70" s="205">
        <v>10000</v>
      </c>
      <c r="O70" s="206">
        <v>43433</v>
      </c>
      <c r="P70" s="207" t="s">
        <v>1724</v>
      </c>
      <c r="Q70" s="207" t="s">
        <v>1099</v>
      </c>
      <c r="R70" s="208" t="s">
        <v>17</v>
      </c>
      <c r="S70" s="209" t="s">
        <v>962</v>
      </c>
      <c r="T70" s="210" t="s">
        <v>93</v>
      </c>
      <c r="U70" s="204" t="s">
        <v>1246</v>
      </c>
      <c r="V70" s="210" t="s">
        <v>1259</v>
      </c>
      <c r="W70" s="199" t="s">
        <v>1002</v>
      </c>
      <c r="X70" s="200" t="s">
        <v>38</v>
      </c>
      <c r="Y70" s="211">
        <v>4500</v>
      </c>
      <c r="Z70" s="212" t="s">
        <v>1627</v>
      </c>
      <c r="AA70" s="233"/>
      <c r="AB70" s="211"/>
      <c r="AC70" s="220"/>
      <c r="AD70" s="289"/>
      <c r="AE70" s="211"/>
      <c r="AF70" s="220"/>
      <c r="AG70" s="214"/>
      <c r="AH70" s="211"/>
      <c r="AI70" s="220"/>
      <c r="AJ70" s="220"/>
      <c r="AK70" s="211"/>
      <c r="AL70" s="220"/>
      <c r="AM70" s="117"/>
      <c r="AN70" s="211"/>
      <c r="AO70" s="220"/>
      <c r="AP70" s="117"/>
      <c r="AQ70" s="220"/>
      <c r="AR70" s="220"/>
      <c r="AS70" s="220"/>
      <c r="AT7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0" s="218" t="s">
        <v>38</v>
      </c>
      <c r="AV70" s="1040">
        <v>0</v>
      </c>
    </row>
    <row r="71" spans="1:48" ht="35.15" customHeight="1" x14ac:dyDescent="0.3">
      <c r="A71" s="1048" t="s">
        <v>1968</v>
      </c>
      <c r="B71" s="187" t="s">
        <v>286</v>
      </c>
      <c r="C71" s="188" t="str">
        <f>MID(control[[#This Row],[Processo]],12,4)</f>
        <v>.200</v>
      </c>
      <c r="D71" s="188" t="str">
        <f>RIGHT(control[[#This Row],[Processo]],4)</f>
        <v>0008</v>
      </c>
      <c r="E71" s="202" t="s">
        <v>287</v>
      </c>
      <c r="F71" s="203" t="s">
        <v>919</v>
      </c>
      <c r="G71" s="204" t="s">
        <v>1020</v>
      </c>
      <c r="H71" s="202" t="s">
        <v>288</v>
      </c>
      <c r="I71" s="203" t="s">
        <v>921</v>
      </c>
      <c r="J71" s="204" t="s">
        <v>1019</v>
      </c>
      <c r="K71" s="203" t="s">
        <v>920</v>
      </c>
      <c r="L71" s="204" t="s">
        <v>289</v>
      </c>
      <c r="M71" s="204" t="s">
        <v>30</v>
      </c>
      <c r="N71" s="205">
        <v>5000</v>
      </c>
      <c r="O71" s="206">
        <v>43440</v>
      </c>
      <c r="P71" s="207" t="s">
        <v>1725</v>
      </c>
      <c r="Q71" s="207" t="s">
        <v>1726</v>
      </c>
      <c r="R71" s="208" t="s">
        <v>17</v>
      </c>
      <c r="S71" s="209" t="s">
        <v>1464</v>
      </c>
      <c r="T71" s="210" t="s">
        <v>290</v>
      </c>
      <c r="U71" s="204" t="s">
        <v>1468</v>
      </c>
      <c r="V71" s="210" t="s">
        <v>289</v>
      </c>
      <c r="W71" s="199" t="s">
        <v>19</v>
      </c>
      <c r="X71" s="200" t="s">
        <v>20</v>
      </c>
      <c r="Y71" s="211">
        <v>8700</v>
      </c>
      <c r="Z71" s="211">
        <v>6000</v>
      </c>
      <c r="AA71" s="223"/>
      <c r="AB71" s="211">
        <v>6000</v>
      </c>
      <c r="AC71" s="214" t="s">
        <v>1729</v>
      </c>
      <c r="AD71" s="287" t="s">
        <v>1728</v>
      </c>
      <c r="AE71" s="211">
        <v>2105.8000000000002</v>
      </c>
      <c r="AF71" s="220">
        <v>43675</v>
      </c>
      <c r="AG71" s="214" t="s">
        <v>1727</v>
      </c>
      <c r="AH71" s="211">
        <v>4117.6400000000003</v>
      </c>
      <c r="AI71" s="220">
        <v>43712</v>
      </c>
      <c r="AJ71" s="220" t="s">
        <v>1727</v>
      </c>
      <c r="AK71" s="211"/>
      <c r="AL71" s="220"/>
      <c r="AM71" s="117"/>
      <c r="AN71" s="211"/>
      <c r="AO71" s="220"/>
      <c r="AP71" s="117"/>
      <c r="AQ71" s="220"/>
      <c r="AR71" s="220"/>
      <c r="AS71" s="220"/>
      <c r="AT7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71" s="218" t="s">
        <v>20</v>
      </c>
      <c r="AV71" s="1040">
        <v>1</v>
      </c>
    </row>
    <row r="72" spans="1:48" ht="35.15" customHeight="1" x14ac:dyDescent="0.3">
      <c r="A72" s="69" t="s">
        <v>1969</v>
      </c>
      <c r="B72" s="1" t="s">
        <v>291</v>
      </c>
      <c r="C72" s="82" t="str">
        <f>MID(control[[#This Row],[Processo]],12,4)</f>
        <v>2018</v>
      </c>
      <c r="D72" s="82" t="str">
        <f>RIGHT(control[[#This Row],[Processo]],4)</f>
        <v>0224</v>
      </c>
      <c r="E72" s="85" t="s">
        <v>292</v>
      </c>
      <c r="F72" s="144" t="s">
        <v>931</v>
      </c>
      <c r="G72" s="82" t="s">
        <v>1019</v>
      </c>
      <c r="H72" s="85" t="s">
        <v>52</v>
      </c>
      <c r="I72" s="144" t="s">
        <v>1104</v>
      </c>
      <c r="J72" s="82" t="s">
        <v>1019</v>
      </c>
      <c r="K72" s="144" t="s">
        <v>920</v>
      </c>
      <c r="L72" s="87" t="s">
        <v>86</v>
      </c>
      <c r="M72" s="87" t="s">
        <v>1307</v>
      </c>
      <c r="N72" s="88">
        <v>60000</v>
      </c>
      <c r="O72" s="89">
        <v>43444</v>
      </c>
      <c r="P72" s="90" t="s">
        <v>1325</v>
      </c>
      <c r="Q72" s="90" t="s">
        <v>1326</v>
      </c>
      <c r="R72" s="91" t="s">
        <v>17</v>
      </c>
      <c r="S72" s="407" t="s">
        <v>964</v>
      </c>
      <c r="T72" s="110" t="s">
        <v>2557</v>
      </c>
      <c r="U72" s="87" t="s">
        <v>1246</v>
      </c>
      <c r="V72" s="93" t="s">
        <v>1259</v>
      </c>
      <c r="W72" s="94" t="s">
        <v>1002</v>
      </c>
      <c r="X72" s="95" t="s">
        <v>20</v>
      </c>
      <c r="Y72" s="131" t="s">
        <v>15</v>
      </c>
      <c r="Z72" s="88">
        <v>628</v>
      </c>
      <c r="AA72" s="131"/>
      <c r="AB72" s="88">
        <v>628</v>
      </c>
      <c r="AC72" s="89">
        <v>43700</v>
      </c>
      <c r="AD72" s="146" t="s">
        <v>1730</v>
      </c>
      <c r="AE72" s="88"/>
      <c r="AF72" s="89"/>
      <c r="AG72" s="129"/>
      <c r="AH72" s="88"/>
      <c r="AI72" s="89"/>
      <c r="AJ72" s="89"/>
      <c r="AK72" s="88"/>
      <c r="AL72" s="89"/>
      <c r="AM72" s="89"/>
      <c r="AN72" s="88"/>
      <c r="AO72" s="89"/>
      <c r="AP72" s="89"/>
      <c r="AQ72" s="89"/>
      <c r="AR72" s="89"/>
      <c r="AS72" s="89"/>
      <c r="AT7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628</v>
      </c>
      <c r="AU72" s="101"/>
      <c r="AV72" s="1041">
        <v>-1</v>
      </c>
    </row>
    <row r="73" spans="1:48" ht="35.15" customHeight="1" x14ac:dyDescent="0.3">
      <c r="A73" s="69" t="s">
        <v>1970</v>
      </c>
      <c r="B73" s="1" t="s">
        <v>2406</v>
      </c>
      <c r="C73" s="82" t="str">
        <f>MID(control[[#This Row],[Processo]],12,4)</f>
        <v>2013</v>
      </c>
      <c r="D73" s="145" t="s">
        <v>1621</v>
      </c>
      <c r="E73" s="85" t="s">
        <v>296</v>
      </c>
      <c r="F73" s="144" t="s">
        <v>925</v>
      </c>
      <c r="G73" s="82" t="s">
        <v>1019</v>
      </c>
      <c r="H73" s="86" t="s">
        <v>46</v>
      </c>
      <c r="I73" s="144" t="s">
        <v>1102</v>
      </c>
      <c r="J73" s="82" t="s">
        <v>1019</v>
      </c>
      <c r="K73" s="144" t="s">
        <v>920</v>
      </c>
      <c r="L73" s="87" t="s">
        <v>29</v>
      </c>
      <c r="M73" s="87" t="s">
        <v>298</v>
      </c>
      <c r="N73" s="88">
        <v>22061.77</v>
      </c>
      <c r="O73" s="89">
        <v>43500</v>
      </c>
      <c r="P73" s="90" t="s">
        <v>1731</v>
      </c>
      <c r="Q73" s="125" t="s">
        <v>1099</v>
      </c>
      <c r="R73" s="91" t="s">
        <v>17</v>
      </c>
      <c r="S73" s="92" t="s">
        <v>958</v>
      </c>
      <c r="T73" s="93" t="s">
        <v>297</v>
      </c>
      <c r="U73" s="87" t="s">
        <v>1246</v>
      </c>
      <c r="V73" s="93" t="s">
        <v>1259</v>
      </c>
      <c r="W73" s="94" t="s">
        <v>1002</v>
      </c>
      <c r="X73" s="95" t="s">
        <v>20</v>
      </c>
      <c r="Y73" s="113">
        <v>4200</v>
      </c>
      <c r="Z73" s="88">
        <v>3780</v>
      </c>
      <c r="AA73" s="131"/>
      <c r="AB73" s="88">
        <v>1890</v>
      </c>
      <c r="AC73" s="89">
        <v>43973</v>
      </c>
      <c r="AD73" s="146" t="s">
        <v>1732</v>
      </c>
      <c r="AE73" s="88">
        <v>1913.59</v>
      </c>
      <c r="AF73" s="89">
        <v>44271</v>
      </c>
      <c r="AG73" s="302" t="s">
        <v>2549</v>
      </c>
      <c r="AH73" s="88"/>
      <c r="AI73" s="89"/>
      <c r="AJ73" s="89"/>
      <c r="AK73" s="88"/>
      <c r="AL73" s="89"/>
      <c r="AM73" s="89"/>
      <c r="AN73" s="88"/>
      <c r="AO73" s="89"/>
      <c r="AP73" s="89"/>
      <c r="AQ73" s="89"/>
      <c r="AR73" s="89"/>
      <c r="AS73" s="89"/>
      <c r="AT7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1880</v>
      </c>
      <c r="AU73" s="101"/>
      <c r="AV73" s="1041" t="s">
        <v>1006</v>
      </c>
    </row>
    <row r="74" spans="1:48" ht="35.15" customHeight="1" x14ac:dyDescent="0.3">
      <c r="A74" s="1048" t="s">
        <v>1971</v>
      </c>
      <c r="B74" s="187" t="s">
        <v>300</v>
      </c>
      <c r="C74" s="188" t="str">
        <f>MID(control[[#This Row],[Processo]],12,4)</f>
        <v>2011</v>
      </c>
      <c r="D74" s="188" t="str">
        <f>RIGHT(control[[#This Row],[Processo]],4)</f>
        <v>6182</v>
      </c>
      <c r="E74" s="202" t="s">
        <v>301</v>
      </c>
      <c r="F74" s="232" t="s">
        <v>931</v>
      </c>
      <c r="G74" s="188" t="s">
        <v>1020</v>
      </c>
      <c r="H74" s="202" t="s">
        <v>302</v>
      </c>
      <c r="I74" s="203" t="s">
        <v>934</v>
      </c>
      <c r="J74" s="204" t="s">
        <v>1020</v>
      </c>
      <c r="K74" s="232" t="s">
        <v>924</v>
      </c>
      <c r="L74" s="204" t="s">
        <v>82</v>
      </c>
      <c r="M74" s="204" t="s">
        <v>105</v>
      </c>
      <c r="N74" s="205">
        <v>10000</v>
      </c>
      <c r="O74" s="206">
        <v>43391</v>
      </c>
      <c r="P74" s="207" t="s">
        <v>1734</v>
      </c>
      <c r="Q74" s="207" t="s">
        <v>1099</v>
      </c>
      <c r="R74" s="208" t="s">
        <v>25</v>
      </c>
      <c r="S74" s="977" t="s">
        <v>2802</v>
      </c>
      <c r="T74" s="210" t="s">
        <v>310</v>
      </c>
      <c r="U74" s="204" t="s">
        <v>1242</v>
      </c>
      <c r="V74" s="210" t="s">
        <v>1265</v>
      </c>
      <c r="W74" s="199" t="s">
        <v>19</v>
      </c>
      <c r="X74" s="200" t="s">
        <v>20</v>
      </c>
      <c r="Y74" s="211">
        <v>11100</v>
      </c>
      <c r="Z74" s="212" t="s">
        <v>1627</v>
      </c>
      <c r="AA74" s="233"/>
      <c r="AB74" s="213"/>
      <c r="AC74" s="214"/>
      <c r="AD74" s="291"/>
      <c r="AE74" s="216"/>
      <c r="AF74" s="214"/>
      <c r="AG74" s="214"/>
      <c r="AH74" s="216"/>
      <c r="AI74" s="214"/>
      <c r="AJ74" s="214"/>
      <c r="AK74" s="216"/>
      <c r="AL74" s="214"/>
      <c r="AM74" s="84"/>
      <c r="AN74" s="216"/>
      <c r="AO74" s="214"/>
      <c r="AP74" s="84"/>
      <c r="AQ74" s="214"/>
      <c r="AR74" s="214"/>
      <c r="AS74" s="214"/>
      <c r="AT7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4" s="218" t="s">
        <v>38</v>
      </c>
      <c r="AV74" s="1040">
        <v>0</v>
      </c>
    </row>
    <row r="75" spans="1:48" ht="35.15" customHeight="1" x14ac:dyDescent="0.3">
      <c r="A75" s="1048" t="s">
        <v>1972</v>
      </c>
      <c r="B75" s="187" t="s">
        <v>299</v>
      </c>
      <c r="C75" s="188" t="str">
        <f>MID(control[[#This Row],[Processo]],12,4)</f>
        <v>2016</v>
      </c>
      <c r="D75" s="188" t="str">
        <f>RIGHT(control[[#This Row],[Processo]],4)</f>
        <v>6182</v>
      </c>
      <c r="E75" s="202" t="s">
        <v>303</v>
      </c>
      <c r="F75" s="232" t="s">
        <v>931</v>
      </c>
      <c r="G75" s="188" t="s">
        <v>1020</v>
      </c>
      <c r="H75" s="202" t="s">
        <v>932</v>
      </c>
      <c r="I75" s="203" t="s">
        <v>934</v>
      </c>
      <c r="J75" s="204" t="s">
        <v>1020</v>
      </c>
      <c r="K75" s="232" t="s">
        <v>924</v>
      </c>
      <c r="L75" s="204" t="s">
        <v>82</v>
      </c>
      <c r="M75" s="204" t="s">
        <v>105</v>
      </c>
      <c r="N75" s="205">
        <v>143403003.05000001</v>
      </c>
      <c r="O75" s="206">
        <v>43510</v>
      </c>
      <c r="P75" s="207" t="s">
        <v>1736</v>
      </c>
      <c r="Q75" s="233" t="s">
        <v>1735</v>
      </c>
      <c r="R75" s="208" t="s">
        <v>25</v>
      </c>
      <c r="S75" s="977" t="s">
        <v>2802</v>
      </c>
      <c r="T75" s="210" t="s">
        <v>310</v>
      </c>
      <c r="U75" s="204" t="s">
        <v>1242</v>
      </c>
      <c r="V75" s="210" t="s">
        <v>1271</v>
      </c>
      <c r="W75" s="199" t="s">
        <v>19</v>
      </c>
      <c r="X75" s="200" t="s">
        <v>20</v>
      </c>
      <c r="Y75" s="211">
        <v>135800</v>
      </c>
      <c r="Z75" s="212" t="s">
        <v>1627</v>
      </c>
      <c r="AA75" s="233"/>
      <c r="AB75" s="213"/>
      <c r="AC75" s="214"/>
      <c r="AD75" s="291"/>
      <c r="AE75" s="216"/>
      <c r="AF75" s="214"/>
      <c r="AG75" s="214"/>
      <c r="AH75" s="216"/>
      <c r="AI75" s="214"/>
      <c r="AJ75" s="214"/>
      <c r="AK75" s="216"/>
      <c r="AL75" s="214"/>
      <c r="AM75" s="84"/>
      <c r="AN75" s="216"/>
      <c r="AO75" s="214"/>
      <c r="AP75" s="84"/>
      <c r="AQ75" s="214"/>
      <c r="AR75" s="214"/>
      <c r="AS75" s="214"/>
      <c r="AT7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75" s="218" t="s">
        <v>38</v>
      </c>
      <c r="AV75" s="1040" t="s">
        <v>1007</v>
      </c>
    </row>
    <row r="76" spans="1:48" ht="35.15" customHeight="1" x14ac:dyDescent="0.3">
      <c r="A76" s="69" t="s">
        <v>1973</v>
      </c>
      <c r="B76" s="1" t="s">
        <v>304</v>
      </c>
      <c r="C76" s="82" t="str">
        <f>MID(control[[#This Row],[Processo]],12,4)</f>
        <v>2016</v>
      </c>
      <c r="D76" s="82" t="str">
        <f>RIGHT(control[[#This Row],[Processo]],4)</f>
        <v>0068</v>
      </c>
      <c r="E76" s="85" t="s">
        <v>1254</v>
      </c>
      <c r="F76" s="86" t="s">
        <v>931</v>
      </c>
      <c r="G76" s="87" t="s">
        <v>1019</v>
      </c>
      <c r="H76" s="85" t="s">
        <v>305</v>
      </c>
      <c r="I76" s="144" t="s">
        <v>934</v>
      </c>
      <c r="J76" s="82" t="s">
        <v>1020</v>
      </c>
      <c r="K76" s="144" t="s">
        <v>920</v>
      </c>
      <c r="L76" s="87" t="s">
        <v>86</v>
      </c>
      <c r="M76" s="87" t="s">
        <v>306</v>
      </c>
      <c r="N76" s="88">
        <v>8179.62</v>
      </c>
      <c r="O76" s="89">
        <v>43531</v>
      </c>
      <c r="P76" s="90" t="s">
        <v>1737</v>
      </c>
      <c r="Q76" s="125" t="s">
        <v>1099</v>
      </c>
      <c r="R76" s="91" t="s">
        <v>17</v>
      </c>
      <c r="S76" s="92" t="s">
        <v>958</v>
      </c>
      <c r="T76" s="93" t="s">
        <v>307</v>
      </c>
      <c r="U76" s="87" t="s">
        <v>1253</v>
      </c>
      <c r="V76" s="93" t="s">
        <v>653</v>
      </c>
      <c r="W76" s="111" t="s">
        <v>19</v>
      </c>
      <c r="X76" s="112" t="s">
        <v>20</v>
      </c>
      <c r="Y76" s="97">
        <v>3000</v>
      </c>
      <c r="Z76" s="118">
        <v>0</v>
      </c>
      <c r="AA76" s="908"/>
      <c r="AB76" s="97"/>
      <c r="AC76" s="98"/>
      <c r="AD76" s="288"/>
      <c r="AE76" s="97"/>
      <c r="AF76" s="98"/>
      <c r="AG76" s="123"/>
      <c r="AH76" s="97"/>
      <c r="AI76" s="98"/>
      <c r="AJ76" s="98"/>
      <c r="AK76" s="97"/>
      <c r="AL76" s="98"/>
      <c r="AM76" s="98"/>
      <c r="AN76" s="97"/>
      <c r="AO76" s="98"/>
      <c r="AP76" s="98"/>
      <c r="AQ76" s="98"/>
      <c r="AR76" s="98"/>
      <c r="AS76" s="98"/>
      <c r="AT7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76" s="101"/>
      <c r="AV76" s="1041">
        <v>1</v>
      </c>
    </row>
    <row r="77" spans="1:48" ht="35.15" customHeight="1" x14ac:dyDescent="0.3">
      <c r="A77" s="1048" t="s">
        <v>1974</v>
      </c>
      <c r="B77" s="187" t="s">
        <v>311</v>
      </c>
      <c r="C77" s="188" t="str">
        <f>MID(control[[#This Row],[Processo]],12,4)</f>
        <v>2017</v>
      </c>
      <c r="D77" s="188" t="str">
        <f>RIGHT(control[[#This Row],[Processo]],4)</f>
        <v>6/01</v>
      </c>
      <c r="E77" s="202" t="s">
        <v>394</v>
      </c>
      <c r="F77" s="234" t="s">
        <v>919</v>
      </c>
      <c r="G77" s="204" t="s">
        <v>1020</v>
      </c>
      <c r="H77" s="202" t="s">
        <v>317</v>
      </c>
      <c r="I77" s="203" t="s">
        <v>921</v>
      </c>
      <c r="J77" s="204" t="s">
        <v>1020</v>
      </c>
      <c r="K77" s="203" t="s">
        <v>920</v>
      </c>
      <c r="L77" s="204" t="s">
        <v>29</v>
      </c>
      <c r="M77" s="204" t="s">
        <v>318</v>
      </c>
      <c r="N77" s="205">
        <v>11306.61</v>
      </c>
      <c r="O77" s="206">
        <v>43535</v>
      </c>
      <c r="P77" s="862" t="s">
        <v>2929</v>
      </c>
      <c r="Q77" s="207" t="s">
        <v>1099</v>
      </c>
      <c r="R77" s="208" t="s">
        <v>17</v>
      </c>
      <c r="S77" s="209" t="s">
        <v>977</v>
      </c>
      <c r="T77" s="210" t="s">
        <v>319</v>
      </c>
      <c r="U77" s="204" t="s">
        <v>374</v>
      </c>
      <c r="V77" s="210" t="s">
        <v>375</v>
      </c>
      <c r="W77" s="199" t="s">
        <v>1002</v>
      </c>
      <c r="X77" s="200" t="s">
        <v>38</v>
      </c>
      <c r="Y77" s="211">
        <v>4000</v>
      </c>
      <c r="Z77" s="211">
        <v>4000</v>
      </c>
      <c r="AA77" s="223"/>
      <c r="AB77" s="211">
        <v>4000</v>
      </c>
      <c r="AC77" s="220">
        <v>43539</v>
      </c>
      <c r="AD77" s="287" t="s">
        <v>1730</v>
      </c>
      <c r="AE77" s="211">
        <v>1527.36</v>
      </c>
      <c r="AF77" s="220">
        <v>43689</v>
      </c>
      <c r="AG77" s="214" t="s">
        <v>1738</v>
      </c>
      <c r="AH77" s="211"/>
      <c r="AI77" s="220"/>
      <c r="AJ77" s="220"/>
      <c r="AK77" s="211"/>
      <c r="AL77" s="220"/>
      <c r="AM77" s="117"/>
      <c r="AN77" s="211"/>
      <c r="AO77" s="220"/>
      <c r="AP77" s="117"/>
      <c r="AQ77" s="220"/>
      <c r="AR77" s="220"/>
      <c r="AS77" s="220"/>
      <c r="AT77" s="21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77" s="218"/>
      <c r="AV77" s="1040" t="s">
        <v>1006</v>
      </c>
    </row>
    <row r="78" spans="1:48" ht="35.15" customHeight="1" x14ac:dyDescent="0.3">
      <c r="A78" s="69" t="s">
        <v>1975</v>
      </c>
      <c r="B78" s="1" t="s">
        <v>308</v>
      </c>
      <c r="C78" s="82" t="str">
        <f>MID(control[[#This Row],[Processo]],12,4)</f>
        <v>2018</v>
      </c>
      <c r="D78" s="82" t="str">
        <f>RIGHT(control[[#This Row],[Processo]],4)</f>
        <v>0008</v>
      </c>
      <c r="E78" s="85" t="s">
        <v>309</v>
      </c>
      <c r="F78" s="86" t="s">
        <v>931</v>
      </c>
      <c r="G78" s="87" t="s">
        <v>1020</v>
      </c>
      <c r="H78" s="85" t="s">
        <v>46</v>
      </c>
      <c r="I78" s="144" t="s">
        <v>1104</v>
      </c>
      <c r="J78" s="82" t="s">
        <v>1019</v>
      </c>
      <c r="K78" s="144" t="s">
        <v>920</v>
      </c>
      <c r="L78" s="87" t="s">
        <v>86</v>
      </c>
      <c r="M78" s="87" t="s">
        <v>87</v>
      </c>
      <c r="N78" s="88">
        <v>431649.69</v>
      </c>
      <c r="O78" s="89">
        <v>43543</v>
      </c>
      <c r="P78" s="90" t="s">
        <v>1739</v>
      </c>
      <c r="Q78" s="125" t="s">
        <v>1099</v>
      </c>
      <c r="R78" s="91" t="s">
        <v>17</v>
      </c>
      <c r="S78" s="92" t="s">
        <v>1463</v>
      </c>
      <c r="T78" s="93" t="s">
        <v>234</v>
      </c>
      <c r="U78" s="87" t="s">
        <v>1246</v>
      </c>
      <c r="V78" s="93" t="s">
        <v>1259</v>
      </c>
      <c r="W78" s="94" t="s">
        <v>1002</v>
      </c>
      <c r="X78" s="95" t="s">
        <v>20</v>
      </c>
      <c r="Y78" s="97">
        <v>12420</v>
      </c>
      <c r="Z78" s="97">
        <v>12420</v>
      </c>
      <c r="AA78" s="99"/>
      <c r="AB78" s="97">
        <v>12420</v>
      </c>
      <c r="AC78" s="98">
        <v>43801</v>
      </c>
      <c r="AD78" s="146" t="s">
        <v>1740</v>
      </c>
      <c r="AE78" s="97"/>
      <c r="AF78" s="98"/>
      <c r="AG78" s="123"/>
      <c r="AH78" s="97"/>
      <c r="AI78" s="98"/>
      <c r="AJ78" s="98"/>
      <c r="AK78" s="97"/>
      <c r="AL78" s="98"/>
      <c r="AM78" s="98"/>
      <c r="AN78" s="97"/>
      <c r="AO78" s="98"/>
      <c r="AP78" s="98"/>
      <c r="AQ78" s="98"/>
      <c r="AR78" s="98"/>
      <c r="AS78" s="98"/>
      <c r="AT7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12420</v>
      </c>
      <c r="AU78" s="101"/>
      <c r="AV78" s="1041" t="s">
        <v>1006</v>
      </c>
    </row>
    <row r="79" spans="1:48" ht="35.15" customHeight="1" x14ac:dyDescent="0.3">
      <c r="A79" s="69" t="s">
        <v>1976</v>
      </c>
      <c r="B79" s="1" t="s">
        <v>320</v>
      </c>
      <c r="C79" s="82" t="str">
        <f>MID(control[[#This Row],[Processo]],12,4)</f>
        <v>2012</v>
      </c>
      <c r="D79" s="82" t="str">
        <f>RIGHT(control[[#This Row],[Processo]],4)</f>
        <v>0002</v>
      </c>
      <c r="E79" s="85" t="s">
        <v>321</v>
      </c>
      <c r="F79" s="86" t="s">
        <v>919</v>
      </c>
      <c r="G79" s="87" t="s">
        <v>1019</v>
      </c>
      <c r="H79" s="85" t="s">
        <v>322</v>
      </c>
      <c r="I79" s="86" t="s">
        <v>1027</v>
      </c>
      <c r="J79" s="87" t="s">
        <v>1020</v>
      </c>
      <c r="K79" s="86" t="s">
        <v>920</v>
      </c>
      <c r="L79" s="87" t="s">
        <v>323</v>
      </c>
      <c r="M79" s="87" t="s">
        <v>318</v>
      </c>
      <c r="N79" s="88">
        <v>207803.39</v>
      </c>
      <c r="O79" s="89">
        <v>43544</v>
      </c>
      <c r="P79" s="1125" t="s">
        <v>3075</v>
      </c>
      <c r="Q79" s="125" t="s">
        <v>1099</v>
      </c>
      <c r="R79" s="91" t="s">
        <v>17</v>
      </c>
      <c r="S79" s="92" t="s">
        <v>951</v>
      </c>
      <c r="T79" s="93" t="s">
        <v>254</v>
      </c>
      <c r="U79" s="87" t="s">
        <v>1299</v>
      </c>
      <c r="V79" s="93" t="s">
        <v>564</v>
      </c>
      <c r="W79" s="111" t="s">
        <v>19</v>
      </c>
      <c r="X79" s="112" t="s">
        <v>20</v>
      </c>
      <c r="Y79" s="97">
        <v>13500</v>
      </c>
      <c r="Z79" s="97">
        <v>5225</v>
      </c>
      <c r="AA79" s="99"/>
      <c r="AB79" s="97">
        <v>5225</v>
      </c>
      <c r="AC79" s="98" t="s">
        <v>1</v>
      </c>
      <c r="AD79" s="146" t="s">
        <v>1741</v>
      </c>
      <c r="AE79" s="97"/>
      <c r="AF79" s="98"/>
      <c r="AG79" s="123"/>
      <c r="AH79" s="97"/>
      <c r="AI79" s="98"/>
      <c r="AJ79" s="98"/>
      <c r="AK79" s="97"/>
      <c r="AL79" s="98"/>
      <c r="AM79" s="98"/>
      <c r="AN79" s="97"/>
      <c r="AO79" s="98"/>
      <c r="AP79" s="98"/>
      <c r="AQ79" s="98"/>
      <c r="AR79" s="98"/>
      <c r="AS79" s="98"/>
      <c r="AT7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5225</v>
      </c>
      <c r="AU79" s="101"/>
      <c r="AV79" s="1041" t="s">
        <v>1005</v>
      </c>
    </row>
    <row r="80" spans="1:48" ht="35.15" customHeight="1" x14ac:dyDescent="0.3">
      <c r="A80" s="69" t="s">
        <v>1977</v>
      </c>
      <c r="B80" s="1" t="s">
        <v>324</v>
      </c>
      <c r="C80" s="82" t="str">
        <f>MID(control[[#This Row],[Processo]],12,4)</f>
        <v>2017</v>
      </c>
      <c r="D80" s="82" t="str">
        <f>RIGHT(control[[#This Row],[Processo]],4)</f>
        <v>0100</v>
      </c>
      <c r="E80" s="85" t="s">
        <v>368</v>
      </c>
      <c r="F80" s="86" t="s">
        <v>925</v>
      </c>
      <c r="G80" s="87" t="s">
        <v>1019</v>
      </c>
      <c r="H80" s="85" t="s">
        <v>325</v>
      </c>
      <c r="I80" s="86" t="s">
        <v>1023</v>
      </c>
      <c r="J80" s="87" t="s">
        <v>1020</v>
      </c>
      <c r="K80" s="86" t="s">
        <v>920</v>
      </c>
      <c r="L80" s="87" t="s">
        <v>29</v>
      </c>
      <c r="M80" s="87" t="s">
        <v>306</v>
      </c>
      <c r="N80" s="88">
        <v>1000</v>
      </c>
      <c r="O80" s="89">
        <v>43559</v>
      </c>
      <c r="P80" s="1137" t="s">
        <v>3091</v>
      </c>
      <c r="Q80" s="90" t="s">
        <v>1742</v>
      </c>
      <c r="R80" s="91" t="s">
        <v>17</v>
      </c>
      <c r="S80" s="92" t="s">
        <v>941</v>
      </c>
      <c r="T80" s="93" t="s">
        <v>854</v>
      </c>
      <c r="U80" s="87" t="s">
        <v>1251</v>
      </c>
      <c r="V80" s="93" t="s">
        <v>384</v>
      </c>
      <c r="W80" s="94" t="s">
        <v>1002</v>
      </c>
      <c r="X80" s="95" t="s">
        <v>20</v>
      </c>
      <c r="Y80" s="97">
        <v>21335.599999999999</v>
      </c>
      <c r="Z80" s="97">
        <v>21335.599999999999</v>
      </c>
      <c r="AA80" s="99"/>
      <c r="AB80" s="97">
        <f>10667.8+10667.8</f>
        <v>21335.599999999999</v>
      </c>
      <c r="AC80" s="123" t="s">
        <v>1743</v>
      </c>
      <c r="AD80" s="146" t="s">
        <v>1749</v>
      </c>
      <c r="AE80" s="97"/>
      <c r="AF80" s="98"/>
      <c r="AG80" s="123"/>
      <c r="AH80" s="97"/>
      <c r="AI80" s="98"/>
      <c r="AJ80" s="98"/>
      <c r="AK80" s="97"/>
      <c r="AL80" s="98"/>
      <c r="AM80" s="98"/>
      <c r="AN80" s="97"/>
      <c r="AO80" s="98"/>
      <c r="AP80" s="98"/>
      <c r="AQ80" s="98"/>
      <c r="AR80" s="98"/>
      <c r="AS80" s="98"/>
      <c r="AT80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21335.599999999999</v>
      </c>
      <c r="AU80" s="101"/>
      <c r="AV80" s="1041" t="s">
        <v>1006</v>
      </c>
    </row>
    <row r="81" spans="1:48" ht="35.15" customHeight="1" x14ac:dyDescent="0.3">
      <c r="A81" s="1048" t="s">
        <v>1978</v>
      </c>
      <c r="B81" s="187" t="s">
        <v>326</v>
      </c>
      <c r="C81" s="188" t="str">
        <f>MID(control[[#This Row],[Processo]],12,4)</f>
        <v>2017</v>
      </c>
      <c r="D81" s="188" t="str">
        <f>RIGHT(control[[#This Row],[Processo]],4)</f>
        <v>0008</v>
      </c>
      <c r="E81" s="202" t="s">
        <v>46</v>
      </c>
      <c r="F81" s="203" t="s">
        <v>919</v>
      </c>
      <c r="G81" s="204" t="s">
        <v>1019</v>
      </c>
      <c r="H81" s="202" t="s">
        <v>327</v>
      </c>
      <c r="I81" s="203" t="s">
        <v>1027</v>
      </c>
      <c r="J81" s="204" t="s">
        <v>1020</v>
      </c>
      <c r="K81" s="203" t="s">
        <v>920</v>
      </c>
      <c r="L81" s="204" t="s">
        <v>141</v>
      </c>
      <c r="M81" s="204" t="s">
        <v>215</v>
      </c>
      <c r="N81" s="205">
        <v>474870.36</v>
      </c>
      <c r="O81" s="206">
        <v>43557</v>
      </c>
      <c r="P81" s="207" t="s">
        <v>1744</v>
      </c>
      <c r="Q81" s="207" t="s">
        <v>1099</v>
      </c>
      <c r="R81" s="208" t="s">
        <v>17</v>
      </c>
      <c r="S81" s="209" t="s">
        <v>1464</v>
      </c>
      <c r="T81" s="210" t="s">
        <v>264</v>
      </c>
      <c r="U81" s="204" t="s">
        <v>374</v>
      </c>
      <c r="V81" s="210" t="s">
        <v>375</v>
      </c>
      <c r="W81" s="199" t="s">
        <v>1002</v>
      </c>
      <c r="X81" s="200" t="s">
        <v>38</v>
      </c>
      <c r="Y81" s="211">
        <v>19800</v>
      </c>
      <c r="Z81" s="212" t="s">
        <v>1627</v>
      </c>
      <c r="AA81" s="233"/>
      <c r="AB81" s="211"/>
      <c r="AC81" s="220"/>
      <c r="AD81" s="289"/>
      <c r="AE81" s="211"/>
      <c r="AF81" s="220"/>
      <c r="AG81" s="214"/>
      <c r="AH81" s="211"/>
      <c r="AI81" s="220"/>
      <c r="AJ81" s="220"/>
      <c r="AK81" s="211"/>
      <c r="AL81" s="220"/>
      <c r="AM81" s="117"/>
      <c r="AN81" s="211"/>
      <c r="AO81" s="220"/>
      <c r="AP81" s="117"/>
      <c r="AQ81" s="220"/>
      <c r="AR81" s="220"/>
      <c r="AS81" s="220"/>
      <c r="AT8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1" s="218"/>
      <c r="AV81" s="1040">
        <v>0</v>
      </c>
    </row>
    <row r="82" spans="1:48" ht="35.15" customHeight="1" x14ac:dyDescent="0.3">
      <c r="A82" s="1048" t="s">
        <v>1979</v>
      </c>
      <c r="B82" s="187" t="s">
        <v>330</v>
      </c>
      <c r="C82" s="188" t="str">
        <f>MID(control[[#This Row],[Processo]],12,4)</f>
        <v>2013</v>
      </c>
      <c r="D82" s="221" t="s">
        <v>1745</v>
      </c>
      <c r="E82" s="767" t="s">
        <v>331</v>
      </c>
      <c r="F82" s="203" t="s">
        <v>919</v>
      </c>
      <c r="G82" s="204" t="s">
        <v>1019</v>
      </c>
      <c r="H82" s="202" t="s">
        <v>1254</v>
      </c>
      <c r="I82" s="203" t="s">
        <v>921</v>
      </c>
      <c r="J82" s="204" t="s">
        <v>1020</v>
      </c>
      <c r="K82" s="203" t="s">
        <v>920</v>
      </c>
      <c r="L82" s="204" t="s">
        <v>29</v>
      </c>
      <c r="M82" s="204" t="s">
        <v>332</v>
      </c>
      <c r="N82" s="205">
        <v>38926</v>
      </c>
      <c r="O82" s="206">
        <v>43567</v>
      </c>
      <c r="P82" s="207" t="s">
        <v>1746</v>
      </c>
      <c r="Q82" s="207" t="s">
        <v>1099</v>
      </c>
      <c r="R82" s="208" t="s">
        <v>17</v>
      </c>
      <c r="S82" s="209" t="s">
        <v>976</v>
      </c>
      <c r="T82" s="210" t="s">
        <v>334</v>
      </c>
      <c r="U82" s="204" t="s">
        <v>1253</v>
      </c>
      <c r="V82" s="210" t="s">
        <v>653</v>
      </c>
      <c r="W82" s="199" t="s">
        <v>1002</v>
      </c>
      <c r="X82" s="200" t="s">
        <v>38</v>
      </c>
      <c r="Y82" s="211">
        <v>500</v>
      </c>
      <c r="Z82" s="212" t="s">
        <v>1627</v>
      </c>
      <c r="AA82" s="233"/>
      <c r="AB82" s="211"/>
      <c r="AC82" s="220"/>
      <c r="AD82" s="289"/>
      <c r="AE82" s="211"/>
      <c r="AF82" s="220"/>
      <c r="AG82" s="214"/>
      <c r="AH82" s="211"/>
      <c r="AI82" s="220"/>
      <c r="AJ82" s="220"/>
      <c r="AK82" s="211"/>
      <c r="AL82" s="220"/>
      <c r="AM82" s="117"/>
      <c r="AN82" s="211"/>
      <c r="AO82" s="220"/>
      <c r="AP82" s="117"/>
      <c r="AQ82" s="220"/>
      <c r="AR82" s="220"/>
      <c r="AS82" s="220"/>
      <c r="AT8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2" s="218"/>
      <c r="AV82" s="1040">
        <v>0</v>
      </c>
    </row>
    <row r="83" spans="1:48" ht="35.15" customHeight="1" x14ac:dyDescent="0.3">
      <c r="A83" s="69" t="s">
        <v>1980</v>
      </c>
      <c r="B83" s="768" t="s">
        <v>333</v>
      </c>
      <c r="C83" s="769" t="str">
        <f>MID(control[[#This Row],[Processo]],12,4)</f>
        <v>2013</v>
      </c>
      <c r="D83" s="769" t="str">
        <f>RIGHT(control[[#This Row],[Processo]],4)</f>
        <v>0565</v>
      </c>
      <c r="E83" s="770" t="s">
        <v>335</v>
      </c>
      <c r="F83" s="771" t="s">
        <v>919</v>
      </c>
      <c r="G83" s="769" t="s">
        <v>1019</v>
      </c>
      <c r="H83" s="770" t="s">
        <v>1254</v>
      </c>
      <c r="I83" s="772" t="s">
        <v>921</v>
      </c>
      <c r="J83" s="773" t="s">
        <v>1019</v>
      </c>
      <c r="K83" s="772" t="s">
        <v>920</v>
      </c>
      <c r="L83" s="773" t="s">
        <v>323</v>
      </c>
      <c r="M83" s="773" t="s">
        <v>332</v>
      </c>
      <c r="N83" s="774">
        <v>1000</v>
      </c>
      <c r="O83" s="775">
        <v>43567</v>
      </c>
      <c r="P83" s="776" t="s">
        <v>1747</v>
      </c>
      <c r="Q83" s="776" t="s">
        <v>1099</v>
      </c>
      <c r="R83" s="777" t="s">
        <v>17</v>
      </c>
      <c r="S83" s="778" t="s">
        <v>976</v>
      </c>
      <c r="T83" s="779" t="s">
        <v>334</v>
      </c>
      <c r="U83" s="773" t="s">
        <v>1253</v>
      </c>
      <c r="V83" s="779" t="s">
        <v>653</v>
      </c>
      <c r="W83" s="780" t="s">
        <v>1002</v>
      </c>
      <c r="X83" s="781" t="s">
        <v>38</v>
      </c>
      <c r="Y83" s="782" t="s">
        <v>15</v>
      </c>
      <c r="Z83" s="783">
        <v>292</v>
      </c>
      <c r="AA83" s="782"/>
      <c r="AB83" s="783"/>
      <c r="AC83" s="784"/>
      <c r="AD83" s="785"/>
      <c r="AE83" s="783"/>
      <c r="AF83" s="784"/>
      <c r="AG83" s="786"/>
      <c r="AH83" s="783"/>
      <c r="AI83" s="784"/>
      <c r="AJ83" s="784"/>
      <c r="AK83" s="783"/>
      <c r="AL83" s="784"/>
      <c r="AM83" s="784"/>
      <c r="AN83" s="783"/>
      <c r="AO83" s="784"/>
      <c r="AP83" s="784"/>
      <c r="AQ83" s="784"/>
      <c r="AR83" s="784"/>
      <c r="AS83" s="784"/>
      <c r="AT83" s="78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292</v>
      </c>
      <c r="AU83" s="788"/>
      <c r="AV83" s="1044" t="s">
        <v>2908</v>
      </c>
    </row>
    <row r="84" spans="1:48" ht="35.15" customHeight="1" x14ac:dyDescent="0.3">
      <c r="A84" s="69" t="s">
        <v>1981</v>
      </c>
      <c r="B84" s="1" t="s">
        <v>336</v>
      </c>
      <c r="C84" s="82" t="str">
        <f>MID(control[[#This Row],[Processo]],12,4)</f>
        <v>2017</v>
      </c>
      <c r="D84" s="82" t="str">
        <f>RIGHT(control[[#This Row],[Processo]],4)</f>
        <v>0100</v>
      </c>
      <c r="E84" s="85" t="s">
        <v>337</v>
      </c>
      <c r="F84" s="144" t="s">
        <v>919</v>
      </c>
      <c r="G84" s="82" t="s">
        <v>1019</v>
      </c>
      <c r="H84" s="85" t="s">
        <v>2407</v>
      </c>
      <c r="I84" s="86" t="s">
        <v>927</v>
      </c>
      <c r="J84" s="87" t="s">
        <v>1047</v>
      </c>
      <c r="K84" s="86" t="s">
        <v>920</v>
      </c>
      <c r="L84" s="87" t="s">
        <v>338</v>
      </c>
      <c r="M84" s="87" t="s">
        <v>339</v>
      </c>
      <c r="N84" s="88">
        <v>500</v>
      </c>
      <c r="O84" s="89">
        <v>43570</v>
      </c>
      <c r="P84" s="90" t="s">
        <v>1748</v>
      </c>
      <c r="Q84" s="125" t="s">
        <v>1099</v>
      </c>
      <c r="R84" s="91" t="s">
        <v>17</v>
      </c>
      <c r="S84" s="92" t="s">
        <v>943</v>
      </c>
      <c r="T84" s="93" t="s">
        <v>340</v>
      </c>
      <c r="U84" s="87" t="s">
        <v>1250</v>
      </c>
      <c r="V84" s="93" t="s">
        <v>1240</v>
      </c>
      <c r="W84" s="94" t="s">
        <v>1002</v>
      </c>
      <c r="X84" s="95" t="s">
        <v>20</v>
      </c>
      <c r="Y84" s="97">
        <v>15300</v>
      </c>
      <c r="Z84" s="97">
        <v>10000</v>
      </c>
      <c r="AA84" s="945" t="s">
        <v>2982</v>
      </c>
      <c r="AB84" s="97">
        <f>1000+1000+1000+1000+1000+1000+3000+1000</f>
        <v>10000</v>
      </c>
      <c r="AC84" s="123" t="s">
        <v>1750</v>
      </c>
      <c r="AD84" s="146" t="s">
        <v>1751</v>
      </c>
      <c r="AE84" s="97"/>
      <c r="AF84" s="98"/>
      <c r="AG84" s="123"/>
      <c r="AH84" s="97"/>
      <c r="AI84" s="98"/>
      <c r="AJ84" s="98"/>
      <c r="AK84" s="97"/>
      <c r="AL84" s="98"/>
      <c r="AM84" s="98"/>
      <c r="AN84" s="97"/>
      <c r="AO84" s="98"/>
      <c r="AP84" s="98"/>
      <c r="AQ84" s="98"/>
      <c r="AR84" s="98"/>
      <c r="AS84" s="98"/>
      <c r="AT8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84" s="101"/>
      <c r="AV84" s="1041" t="s">
        <v>1006</v>
      </c>
    </row>
    <row r="85" spans="1:48" ht="35.15" customHeight="1" x14ac:dyDescent="0.3">
      <c r="A85" s="1048" t="s">
        <v>1982</v>
      </c>
      <c r="B85" s="187" t="s">
        <v>341</v>
      </c>
      <c r="C85" s="188" t="str">
        <f>MID(control[[#This Row],[Processo]],12,4)</f>
        <v>2014</v>
      </c>
      <c r="D85" s="188" t="str">
        <f>RIGHT(control[[#This Row],[Processo]],4)</f>
        <v>0224</v>
      </c>
      <c r="E85" s="202" t="s">
        <v>343</v>
      </c>
      <c r="F85" s="232" t="s">
        <v>919</v>
      </c>
      <c r="G85" s="188" t="s">
        <v>1019</v>
      </c>
      <c r="H85" s="202" t="s">
        <v>342</v>
      </c>
      <c r="I85" s="203" t="s">
        <v>1027</v>
      </c>
      <c r="J85" s="204" t="s">
        <v>1020</v>
      </c>
      <c r="K85" s="203" t="s">
        <v>920</v>
      </c>
      <c r="L85" s="204" t="s">
        <v>289</v>
      </c>
      <c r="M85" s="204" t="s">
        <v>344</v>
      </c>
      <c r="N85" s="205">
        <v>1000</v>
      </c>
      <c r="O85" s="206">
        <v>43570</v>
      </c>
      <c r="P85" s="207" t="s">
        <v>1752</v>
      </c>
      <c r="Q85" s="207" t="s">
        <v>1753</v>
      </c>
      <c r="R85" s="208" t="s">
        <v>17</v>
      </c>
      <c r="S85" s="209" t="s">
        <v>964</v>
      </c>
      <c r="T85" s="210" t="s">
        <v>2556</v>
      </c>
      <c r="U85" s="204" t="s">
        <v>1255</v>
      </c>
      <c r="V85" s="210" t="s">
        <v>472</v>
      </c>
      <c r="W85" s="199" t="s">
        <v>1002</v>
      </c>
      <c r="X85" s="200" t="s">
        <v>20</v>
      </c>
      <c r="Y85" s="211">
        <v>18000</v>
      </c>
      <c r="Z85" s="211">
        <v>10000</v>
      </c>
      <c r="AA85" s="223"/>
      <c r="AB85" s="211">
        <f>5000+5000</f>
        <v>10000</v>
      </c>
      <c r="AC85" s="214" t="s">
        <v>1754</v>
      </c>
      <c r="AD85" s="287" t="s">
        <v>1755</v>
      </c>
      <c r="AE85" s="211">
        <v>10483.99</v>
      </c>
      <c r="AF85" s="220">
        <v>43804</v>
      </c>
      <c r="AG85" s="214" t="s">
        <v>1756</v>
      </c>
      <c r="AH85" s="211"/>
      <c r="AI85" s="220"/>
      <c r="AJ85" s="220"/>
      <c r="AK85" s="211"/>
      <c r="AL85" s="220"/>
      <c r="AM85" s="117"/>
      <c r="AN85" s="211"/>
      <c r="AO85" s="220"/>
      <c r="AP85" s="117"/>
      <c r="AQ85" s="220"/>
      <c r="AR85" s="220"/>
      <c r="AS85" s="220"/>
      <c r="AT85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85" s="218"/>
      <c r="AV85" s="1040" t="s">
        <v>1005</v>
      </c>
    </row>
    <row r="86" spans="1:48" ht="35.15" customHeight="1" x14ac:dyDescent="0.3">
      <c r="A86" s="1048" t="s">
        <v>1983</v>
      </c>
      <c r="B86" s="187" t="s">
        <v>359</v>
      </c>
      <c r="C86" s="188" t="str">
        <f>MID(control[[#This Row],[Processo]],12,4)</f>
        <v>2015</v>
      </c>
      <c r="D86" s="188" t="str">
        <f>RIGHT(control[[#This Row],[Processo]],4)</f>
        <v>0008</v>
      </c>
      <c r="E86" s="202" t="s">
        <v>361</v>
      </c>
      <c r="F86" s="203" t="s">
        <v>919</v>
      </c>
      <c r="G86" s="204" t="s">
        <v>1020</v>
      </c>
      <c r="H86" s="202" t="s">
        <v>360</v>
      </c>
      <c r="I86" s="203" t="s">
        <v>1027</v>
      </c>
      <c r="J86" s="204" t="s">
        <v>1020</v>
      </c>
      <c r="K86" s="203" t="s">
        <v>920</v>
      </c>
      <c r="L86" s="204" t="s">
        <v>29</v>
      </c>
      <c r="M86" s="204" t="s">
        <v>362</v>
      </c>
      <c r="N86" s="205">
        <v>6872.83</v>
      </c>
      <c r="O86" s="206">
        <v>43571</v>
      </c>
      <c r="P86" s="207" t="s">
        <v>1757</v>
      </c>
      <c r="Q86" s="207" t="s">
        <v>1099</v>
      </c>
      <c r="R86" s="208" t="s">
        <v>17</v>
      </c>
      <c r="S86" s="209" t="s">
        <v>1464</v>
      </c>
      <c r="T86" s="210" t="s">
        <v>264</v>
      </c>
      <c r="U86" s="204" t="s">
        <v>374</v>
      </c>
      <c r="V86" s="210" t="s">
        <v>375</v>
      </c>
      <c r="W86" s="199" t="s">
        <v>1002</v>
      </c>
      <c r="X86" s="200" t="s">
        <v>38</v>
      </c>
      <c r="Y86" s="211">
        <v>2500</v>
      </c>
      <c r="Z86" s="212" t="s">
        <v>1627</v>
      </c>
      <c r="AA86" s="233"/>
      <c r="AB86" s="211"/>
      <c r="AC86" s="220"/>
      <c r="AD86" s="287"/>
      <c r="AE86" s="211"/>
      <c r="AF86" s="220"/>
      <c r="AG86" s="214"/>
      <c r="AH86" s="211"/>
      <c r="AI86" s="220"/>
      <c r="AJ86" s="220"/>
      <c r="AK86" s="211"/>
      <c r="AL86" s="220"/>
      <c r="AM86" s="117"/>
      <c r="AN86" s="211"/>
      <c r="AO86" s="220"/>
      <c r="AP86" s="117"/>
      <c r="AQ86" s="220"/>
      <c r="AR86" s="220"/>
      <c r="AS86" s="220"/>
      <c r="AT86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6" s="218"/>
      <c r="AV86" s="1040">
        <v>0</v>
      </c>
    </row>
    <row r="87" spans="1:48" ht="35.15" customHeight="1" x14ac:dyDescent="0.3">
      <c r="A87" s="1048" t="s">
        <v>1984</v>
      </c>
      <c r="B87" s="187" t="s">
        <v>345</v>
      </c>
      <c r="C87" s="188" t="str">
        <f>MID(control[[#This Row],[Processo]],12,4)</f>
        <v>2018</v>
      </c>
      <c r="D87" s="188" t="str">
        <f>RIGHT(control[[#This Row],[Processo]],4)</f>
        <v>0053</v>
      </c>
      <c r="E87" s="202" t="s">
        <v>346</v>
      </c>
      <c r="F87" s="203" t="s">
        <v>919</v>
      </c>
      <c r="G87" s="204" t="s">
        <v>1020</v>
      </c>
      <c r="H87" s="202" t="s">
        <v>347</v>
      </c>
      <c r="I87" s="203" t="s">
        <v>1027</v>
      </c>
      <c r="J87" s="204" t="s">
        <v>1020</v>
      </c>
      <c r="K87" s="203" t="s">
        <v>920</v>
      </c>
      <c r="L87" s="204" t="s">
        <v>323</v>
      </c>
      <c r="M87" s="204" t="s">
        <v>237</v>
      </c>
      <c r="N87" s="205">
        <v>138342.63</v>
      </c>
      <c r="O87" s="206">
        <v>43577</v>
      </c>
      <c r="P87" s="207" t="s">
        <v>1061</v>
      </c>
      <c r="Q87" s="207" t="s">
        <v>1073</v>
      </c>
      <c r="R87" s="208" t="s">
        <v>17</v>
      </c>
      <c r="S87" s="209" t="s">
        <v>944</v>
      </c>
      <c r="T87" s="210" t="s">
        <v>348</v>
      </c>
      <c r="U87" s="204" t="s">
        <v>1242</v>
      </c>
      <c r="V87" s="210" t="s">
        <v>1274</v>
      </c>
      <c r="W87" s="199" t="s">
        <v>1002</v>
      </c>
      <c r="X87" s="200" t="s">
        <v>20</v>
      </c>
      <c r="Y87" s="211">
        <v>13800</v>
      </c>
      <c r="Z87" s="211">
        <v>13800</v>
      </c>
      <c r="AA87" s="223"/>
      <c r="AB87" s="211">
        <v>13800</v>
      </c>
      <c r="AC87" s="220">
        <v>43658</v>
      </c>
      <c r="AD87" s="287" t="s">
        <v>1758</v>
      </c>
      <c r="AE87" s="211">
        <v>6960.13</v>
      </c>
      <c r="AF87" s="220">
        <v>43734</v>
      </c>
      <c r="AG87" s="214" t="s">
        <v>1760</v>
      </c>
      <c r="AH87" s="211">
        <v>7166.6</v>
      </c>
      <c r="AI87" s="220">
        <v>44167</v>
      </c>
      <c r="AJ87" s="220" t="s">
        <v>1759</v>
      </c>
      <c r="AK87" s="211"/>
      <c r="AL87" s="220"/>
      <c r="AM87" s="220"/>
      <c r="AN87" s="211"/>
      <c r="AO87" s="220"/>
      <c r="AP87" s="220"/>
      <c r="AQ87" s="220"/>
      <c r="AR87" s="220"/>
      <c r="AS87" s="220"/>
      <c r="AT87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87" s="833" t="s">
        <v>20</v>
      </c>
      <c r="AV87" s="1040" t="s">
        <v>1006</v>
      </c>
    </row>
    <row r="88" spans="1:48" ht="35.15" customHeight="1" x14ac:dyDescent="0.3">
      <c r="A88" s="1048" t="s">
        <v>1985</v>
      </c>
      <c r="B88" s="187" t="s">
        <v>358</v>
      </c>
      <c r="C88" s="188" t="str">
        <f>MID(control[[#This Row],[Processo]],12,4)</f>
        <v>2013</v>
      </c>
      <c r="D88" s="188" t="str">
        <f>RIGHT(control[[#This Row],[Processo]],4)</f>
        <v>0008</v>
      </c>
      <c r="E88" s="202" t="s">
        <v>363</v>
      </c>
      <c r="F88" s="203" t="s">
        <v>919</v>
      </c>
      <c r="G88" s="204" t="s">
        <v>1020</v>
      </c>
      <c r="H88" s="202" t="s">
        <v>364</v>
      </c>
      <c r="I88" s="203" t="s">
        <v>1027</v>
      </c>
      <c r="J88" s="204" t="s">
        <v>1020</v>
      </c>
      <c r="K88" s="203" t="s">
        <v>920</v>
      </c>
      <c r="L88" s="204" t="s">
        <v>141</v>
      </c>
      <c r="M88" s="204" t="s">
        <v>318</v>
      </c>
      <c r="N88" s="205">
        <v>73158.759999999995</v>
      </c>
      <c r="O88" s="206">
        <v>43579</v>
      </c>
      <c r="P88" s="207" t="s">
        <v>1761</v>
      </c>
      <c r="Q88" s="207" t="s">
        <v>1099</v>
      </c>
      <c r="R88" s="208" t="s">
        <v>17</v>
      </c>
      <c r="S88" s="209" t="s">
        <v>1464</v>
      </c>
      <c r="T88" s="210" t="s">
        <v>264</v>
      </c>
      <c r="U88" s="204" t="s">
        <v>374</v>
      </c>
      <c r="V88" s="210" t="s">
        <v>375</v>
      </c>
      <c r="W88" s="199" t="s">
        <v>19</v>
      </c>
      <c r="X88" s="200" t="s">
        <v>38</v>
      </c>
      <c r="Y88" s="205">
        <v>6300</v>
      </c>
      <c r="Z88" s="212" t="s">
        <v>1627</v>
      </c>
      <c r="AA88" s="233"/>
      <c r="AB88" s="205"/>
      <c r="AC88" s="206"/>
      <c r="AD88" s="227"/>
      <c r="AE88" s="205"/>
      <c r="AF88" s="206"/>
      <c r="AG88" s="242"/>
      <c r="AH88" s="205"/>
      <c r="AI88" s="206"/>
      <c r="AJ88" s="206"/>
      <c r="AK88" s="205"/>
      <c r="AL88" s="206"/>
      <c r="AM88" s="83"/>
      <c r="AN88" s="205"/>
      <c r="AO88" s="206"/>
      <c r="AP88" s="83"/>
      <c r="AQ88" s="206"/>
      <c r="AR88" s="206"/>
      <c r="AS88" s="206"/>
      <c r="AT8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8" s="218"/>
      <c r="AV88" s="1040">
        <v>0</v>
      </c>
    </row>
    <row r="89" spans="1:48" ht="35.15" customHeight="1" x14ac:dyDescent="0.3">
      <c r="A89" s="1048" t="s">
        <v>1986</v>
      </c>
      <c r="B89" s="187" t="s">
        <v>365</v>
      </c>
      <c r="C89" s="188" t="str">
        <f>MID(control[[#This Row],[Processo]],12,4)</f>
        <v>1994</v>
      </c>
      <c r="D89" s="188" t="str">
        <f>RIGHT(control[[#This Row],[Processo]],4)</f>
        <v>0564</v>
      </c>
      <c r="E89" s="202" t="s">
        <v>214</v>
      </c>
      <c r="F89" s="203" t="s">
        <v>919</v>
      </c>
      <c r="G89" s="204" t="s">
        <v>1019</v>
      </c>
      <c r="H89" s="202" t="s">
        <v>1390</v>
      </c>
      <c r="I89" s="203" t="s">
        <v>921</v>
      </c>
      <c r="J89" s="204" t="s">
        <v>1019</v>
      </c>
      <c r="K89" s="203" t="s">
        <v>920</v>
      </c>
      <c r="L89" s="204" t="s">
        <v>141</v>
      </c>
      <c r="M89" s="204" t="s">
        <v>35</v>
      </c>
      <c r="N89" s="205" t="s">
        <v>366</v>
      </c>
      <c r="O89" s="206">
        <v>43580</v>
      </c>
      <c r="P89" s="207" t="s">
        <v>1762</v>
      </c>
      <c r="Q89" s="207" t="s">
        <v>1099</v>
      </c>
      <c r="R89" s="208" t="s">
        <v>17</v>
      </c>
      <c r="S89" s="209" t="s">
        <v>974</v>
      </c>
      <c r="T89" s="210" t="s">
        <v>367</v>
      </c>
      <c r="U89" s="204" t="s">
        <v>374</v>
      </c>
      <c r="V89" s="210" t="s">
        <v>375</v>
      </c>
      <c r="W89" s="199" t="s">
        <v>19</v>
      </c>
      <c r="X89" s="200" t="s">
        <v>38</v>
      </c>
      <c r="Y89" s="223" t="s">
        <v>0</v>
      </c>
      <c r="Z89" s="212" t="s">
        <v>1627</v>
      </c>
      <c r="AA89" s="233"/>
      <c r="AB89" s="211"/>
      <c r="AC89" s="220"/>
      <c r="AD89" s="287"/>
      <c r="AE89" s="211"/>
      <c r="AF89" s="220"/>
      <c r="AG89" s="214"/>
      <c r="AH89" s="211"/>
      <c r="AI89" s="220"/>
      <c r="AJ89" s="220"/>
      <c r="AK89" s="211"/>
      <c r="AL89" s="220"/>
      <c r="AM89" s="117"/>
      <c r="AN89" s="211"/>
      <c r="AO89" s="220"/>
      <c r="AP89" s="117"/>
      <c r="AQ89" s="220"/>
      <c r="AR89" s="220"/>
      <c r="AS89" s="220"/>
      <c r="AT8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89" s="218"/>
      <c r="AV89" s="1040">
        <v>0</v>
      </c>
    </row>
    <row r="90" spans="1:48" ht="35.15" customHeight="1" x14ac:dyDescent="0.3">
      <c r="A90" s="1048" t="s">
        <v>1987</v>
      </c>
      <c r="B90" s="187" t="s">
        <v>369</v>
      </c>
      <c r="C90" s="188" t="str">
        <f>MID(control[[#This Row],[Processo]],12,4)</f>
        <v>2017</v>
      </c>
      <c r="D90" s="188" t="str">
        <f>RIGHT(control[[#This Row],[Processo]],4)</f>
        <v>0224</v>
      </c>
      <c r="E90" s="202" t="s">
        <v>1106</v>
      </c>
      <c r="F90" s="203" t="s">
        <v>1105</v>
      </c>
      <c r="G90" s="204" t="s">
        <v>1047</v>
      </c>
      <c r="H90" s="649" t="s">
        <v>214</v>
      </c>
      <c r="I90" s="203" t="s">
        <v>1104</v>
      </c>
      <c r="J90" s="204" t="s">
        <v>1019</v>
      </c>
      <c r="K90" s="203" t="s">
        <v>920</v>
      </c>
      <c r="L90" s="204" t="s">
        <v>86</v>
      </c>
      <c r="M90" s="204" t="s">
        <v>87</v>
      </c>
      <c r="N90" s="205">
        <v>291469.34999999998</v>
      </c>
      <c r="O90" s="206">
        <v>43595</v>
      </c>
      <c r="P90" s="207" t="s">
        <v>1107</v>
      </c>
      <c r="Q90" s="207" t="s">
        <v>1073</v>
      </c>
      <c r="R90" s="208" t="s">
        <v>17</v>
      </c>
      <c r="S90" s="209" t="s">
        <v>962</v>
      </c>
      <c r="T90" s="210" t="s">
        <v>93</v>
      </c>
      <c r="U90" s="204" t="s">
        <v>1246</v>
      </c>
      <c r="V90" s="210" t="s">
        <v>1259</v>
      </c>
      <c r="W90" s="199" t="s">
        <v>1002</v>
      </c>
      <c r="X90" s="200" t="s">
        <v>20</v>
      </c>
      <c r="Y90" s="211">
        <v>12300</v>
      </c>
      <c r="Z90" s="212" t="s">
        <v>1627</v>
      </c>
      <c r="AA90" s="233"/>
      <c r="AB90" s="211"/>
      <c r="AC90" s="220"/>
      <c r="AD90" s="287"/>
      <c r="AE90" s="211"/>
      <c r="AF90" s="220"/>
      <c r="AG90" s="214"/>
      <c r="AH90" s="211"/>
      <c r="AI90" s="220"/>
      <c r="AJ90" s="220"/>
      <c r="AK90" s="211"/>
      <c r="AL90" s="220"/>
      <c r="AM90" s="117"/>
      <c r="AN90" s="211"/>
      <c r="AO90" s="220"/>
      <c r="AP90" s="117"/>
      <c r="AQ90" s="220"/>
      <c r="AR90" s="220"/>
      <c r="AS90" s="220"/>
      <c r="AT9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0" s="218"/>
      <c r="AV90" s="1040">
        <v>0</v>
      </c>
    </row>
    <row r="91" spans="1:48" ht="35.15" customHeight="1" x14ac:dyDescent="0.3">
      <c r="A91" s="1048" t="s">
        <v>1988</v>
      </c>
      <c r="B91" s="187" t="s">
        <v>370</v>
      </c>
      <c r="C91" s="188" t="str">
        <f>MID(control[[#This Row],[Processo]],12,4)</f>
        <v>2018</v>
      </c>
      <c r="D91" s="188" t="str">
        <f>RIGHT(control[[#This Row],[Processo]],4)</f>
        <v>0053</v>
      </c>
      <c r="E91" s="202" t="s">
        <v>371</v>
      </c>
      <c r="F91" s="203" t="s">
        <v>919</v>
      </c>
      <c r="G91" s="204" t="s">
        <v>1020</v>
      </c>
      <c r="H91" s="202" t="s">
        <v>347</v>
      </c>
      <c r="I91" s="203" t="s">
        <v>1027</v>
      </c>
      <c r="J91" s="204" t="s">
        <v>1020</v>
      </c>
      <c r="K91" s="203" t="s">
        <v>920</v>
      </c>
      <c r="L91" s="204" t="s">
        <v>323</v>
      </c>
      <c r="M91" s="204" t="s">
        <v>237</v>
      </c>
      <c r="N91" s="205">
        <v>67609.8</v>
      </c>
      <c r="O91" s="206">
        <v>43599</v>
      </c>
      <c r="P91" s="207" t="s">
        <v>1060</v>
      </c>
      <c r="Q91" s="207" t="s">
        <v>1073</v>
      </c>
      <c r="R91" s="208" t="s">
        <v>17</v>
      </c>
      <c r="S91" s="209" t="s">
        <v>944</v>
      </c>
      <c r="T91" s="210" t="s">
        <v>348</v>
      </c>
      <c r="U91" s="204" t="s">
        <v>1242</v>
      </c>
      <c r="V91" s="210" t="s">
        <v>1274</v>
      </c>
      <c r="W91" s="199" t="s">
        <v>1002</v>
      </c>
      <c r="X91" s="200" t="s">
        <v>20</v>
      </c>
      <c r="Y91" s="211">
        <v>9600</v>
      </c>
      <c r="Z91" s="211">
        <v>5000</v>
      </c>
      <c r="AA91" s="223"/>
      <c r="AB91" s="211">
        <v>5000</v>
      </c>
      <c r="AC91" s="220">
        <v>43755</v>
      </c>
      <c r="AD91" s="287" t="s">
        <v>1763</v>
      </c>
      <c r="AE91" s="211">
        <v>5109.7700000000004</v>
      </c>
      <c r="AF91" s="220">
        <v>44032</v>
      </c>
      <c r="AG91" s="214" t="s">
        <v>1764</v>
      </c>
      <c r="AH91" s="211"/>
      <c r="AI91" s="220"/>
      <c r="AJ91" s="220"/>
      <c r="AK91" s="211"/>
      <c r="AL91" s="220"/>
      <c r="AM91" s="117"/>
      <c r="AN91" s="211"/>
      <c r="AO91" s="220"/>
      <c r="AP91" s="117"/>
      <c r="AQ91" s="220"/>
      <c r="AR91" s="220"/>
      <c r="AS91" s="220"/>
      <c r="AT9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91" s="218"/>
      <c r="AV91" s="1040" t="s">
        <v>1005</v>
      </c>
    </row>
    <row r="92" spans="1:48" ht="35.15" customHeight="1" x14ac:dyDescent="0.3">
      <c r="A92" s="79" t="s">
        <v>1989</v>
      </c>
      <c r="B92" s="1" t="s">
        <v>372</v>
      </c>
      <c r="C92" s="82" t="str">
        <f>MID(control[[#This Row],[Processo]],12,4)</f>
        <v>2018</v>
      </c>
      <c r="D92" s="82" t="str">
        <f>RIGHT(control[[#This Row],[Processo]],4)</f>
        <v>0053</v>
      </c>
      <c r="E92" s="85" t="s">
        <v>373</v>
      </c>
      <c r="F92" s="86" t="s">
        <v>919</v>
      </c>
      <c r="G92" s="87" t="s">
        <v>1020</v>
      </c>
      <c r="H92" s="85" t="s">
        <v>236</v>
      </c>
      <c r="I92" s="86" t="s">
        <v>1027</v>
      </c>
      <c r="J92" s="87" t="s">
        <v>1020</v>
      </c>
      <c r="K92" s="86" t="s">
        <v>920</v>
      </c>
      <c r="L92" s="87" t="s">
        <v>323</v>
      </c>
      <c r="M92" s="87" t="s">
        <v>237</v>
      </c>
      <c r="N92" s="88">
        <v>3450140.39</v>
      </c>
      <c r="O92" s="89">
        <v>43605</v>
      </c>
      <c r="P92" s="90" t="s">
        <v>1059</v>
      </c>
      <c r="Q92" s="90" t="s">
        <v>1073</v>
      </c>
      <c r="R92" s="91" t="s">
        <v>17</v>
      </c>
      <c r="S92" s="92" t="s">
        <v>944</v>
      </c>
      <c r="T92" s="93" t="s">
        <v>348</v>
      </c>
      <c r="U92" s="87" t="s">
        <v>1242</v>
      </c>
      <c r="V92" s="93" t="s">
        <v>1275</v>
      </c>
      <c r="W92" s="94" t="s">
        <v>1002</v>
      </c>
      <c r="X92" s="95" t="s">
        <v>20</v>
      </c>
      <c r="Y92" s="97">
        <v>36000</v>
      </c>
      <c r="Z92" s="97">
        <v>30000</v>
      </c>
      <c r="AA92" s="99"/>
      <c r="AB92" s="97">
        <f>6000+6000+6000+6000+6000</f>
        <v>30000</v>
      </c>
      <c r="AC92" s="123" t="s">
        <v>1750</v>
      </c>
      <c r="AD92" s="146" t="s">
        <v>1765</v>
      </c>
      <c r="AE92" s="97"/>
      <c r="AF92" s="98"/>
      <c r="AG92" s="123"/>
      <c r="AH92" s="97"/>
      <c r="AI92" s="98"/>
      <c r="AJ92" s="98"/>
      <c r="AK92" s="97"/>
      <c r="AL92" s="98"/>
      <c r="AM92" s="98"/>
      <c r="AN92" s="97"/>
      <c r="AO92" s="98"/>
      <c r="AP92" s="98"/>
      <c r="AQ92" s="98"/>
      <c r="AR92" s="98"/>
      <c r="AS92" s="98"/>
      <c r="AT9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30000</v>
      </c>
      <c r="AU92" s="101"/>
      <c r="AV92" s="1041" t="s">
        <v>1006</v>
      </c>
    </row>
    <row r="93" spans="1:48" ht="35.15" customHeight="1" x14ac:dyDescent="0.3">
      <c r="A93" s="69" t="s">
        <v>1990</v>
      </c>
      <c r="B93" s="1" t="s">
        <v>381</v>
      </c>
      <c r="C93" s="82" t="str">
        <f>MID(control[[#This Row],[Processo]],12,4)</f>
        <v>2017</v>
      </c>
      <c r="D93" s="82" t="str">
        <f>RIGHT(control[[#This Row],[Processo]],4)</f>
        <v>6182</v>
      </c>
      <c r="E93" s="85" t="s">
        <v>382</v>
      </c>
      <c r="F93" s="86" t="s">
        <v>931</v>
      </c>
      <c r="G93" s="87" t="s">
        <v>1020</v>
      </c>
      <c r="H93" s="85" t="s">
        <v>932</v>
      </c>
      <c r="I93" s="86" t="s">
        <v>934</v>
      </c>
      <c r="J93" s="87" t="s">
        <v>1020</v>
      </c>
      <c r="K93" s="86" t="s">
        <v>920</v>
      </c>
      <c r="L93" s="87" t="s">
        <v>82</v>
      </c>
      <c r="M93" s="333" t="s">
        <v>2586</v>
      </c>
      <c r="N93" s="88">
        <v>351856.11</v>
      </c>
      <c r="O93" s="89">
        <v>43601</v>
      </c>
      <c r="P93" s="90" t="s">
        <v>1110</v>
      </c>
      <c r="Q93" s="90" t="s">
        <v>1072</v>
      </c>
      <c r="R93" s="91" t="s">
        <v>25</v>
      </c>
      <c r="S93" s="92" t="s">
        <v>2799</v>
      </c>
      <c r="T93" s="93" t="s">
        <v>198</v>
      </c>
      <c r="U93" s="87" t="s">
        <v>1242</v>
      </c>
      <c r="V93" s="93" t="s">
        <v>1276</v>
      </c>
      <c r="W93" s="94" t="s">
        <v>1002</v>
      </c>
      <c r="X93" s="95" t="s">
        <v>20</v>
      </c>
      <c r="Y93" s="97">
        <v>33300</v>
      </c>
      <c r="Z93" s="97">
        <v>25000</v>
      </c>
      <c r="AA93" s="99"/>
      <c r="AB93" s="97">
        <v>25000</v>
      </c>
      <c r="AC93" s="98">
        <v>44127</v>
      </c>
      <c r="AD93" s="142" t="s">
        <v>1766</v>
      </c>
      <c r="AE93" s="97">
        <f>control[[#This Row],[
Honorários
Depositados
(R$)]]/2*(1-1.5%)</f>
        <v>12312.5</v>
      </c>
      <c r="AF93" s="98">
        <v>44363</v>
      </c>
      <c r="AG93" s="505" t="s">
        <v>2708</v>
      </c>
      <c r="AH93" s="97"/>
      <c r="AI93" s="98"/>
      <c r="AJ93" s="98"/>
      <c r="AK93" s="97"/>
      <c r="AL93" s="98"/>
      <c r="AM93" s="98"/>
      <c r="AN93" s="97"/>
      <c r="AO93" s="98"/>
      <c r="AP93" s="98"/>
      <c r="AQ93" s="98"/>
      <c r="AR93" s="98"/>
      <c r="AS93" s="98"/>
      <c r="AT93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12700</v>
      </c>
      <c r="AU93" s="101"/>
      <c r="AV93" s="1041" t="s">
        <v>1006</v>
      </c>
    </row>
    <row r="94" spans="1:48" ht="35.15" customHeight="1" x14ac:dyDescent="0.3">
      <c r="A94" s="1048" t="s">
        <v>1991</v>
      </c>
      <c r="B94" s="187" t="s">
        <v>377</v>
      </c>
      <c r="C94" s="188" t="str">
        <f>MID(control[[#This Row],[Processo]],12,4)</f>
        <v>2018</v>
      </c>
      <c r="D94" s="188" t="str">
        <f>RIGHT(control[[#This Row],[Processo]],4)</f>
        <v>0002</v>
      </c>
      <c r="E94" s="202" t="s">
        <v>378</v>
      </c>
      <c r="F94" s="203" t="s">
        <v>919</v>
      </c>
      <c r="G94" s="204" t="s">
        <v>1020</v>
      </c>
      <c r="H94" s="202" t="s">
        <v>1391</v>
      </c>
      <c r="I94" s="203" t="s">
        <v>921</v>
      </c>
      <c r="J94" s="204" t="s">
        <v>1019</v>
      </c>
      <c r="K94" s="203" t="s">
        <v>920</v>
      </c>
      <c r="L94" s="204" t="s">
        <v>29</v>
      </c>
      <c r="M94" s="204" t="s">
        <v>379</v>
      </c>
      <c r="N94" s="205">
        <v>19031.5</v>
      </c>
      <c r="O94" s="206">
        <v>43615</v>
      </c>
      <c r="P94" s="207" t="s">
        <v>1767</v>
      </c>
      <c r="Q94" s="207" t="s">
        <v>1073</v>
      </c>
      <c r="R94" s="235" t="s">
        <v>17</v>
      </c>
      <c r="S94" s="209" t="s">
        <v>951</v>
      </c>
      <c r="T94" s="210" t="s">
        <v>380</v>
      </c>
      <c r="U94" s="204" t="s">
        <v>16</v>
      </c>
      <c r="V94" s="210" t="s">
        <v>24</v>
      </c>
      <c r="W94" s="199" t="s">
        <v>1002</v>
      </c>
      <c r="X94" s="200" t="s">
        <v>20</v>
      </c>
      <c r="Y94" s="211">
        <v>9600</v>
      </c>
      <c r="Z94" s="212" t="s">
        <v>1627</v>
      </c>
      <c r="AA94" s="233"/>
      <c r="AB94" s="211"/>
      <c r="AC94" s="220"/>
      <c r="AD94" s="287"/>
      <c r="AE94" s="211"/>
      <c r="AF94" s="220"/>
      <c r="AG94" s="214"/>
      <c r="AH94" s="211"/>
      <c r="AI94" s="220"/>
      <c r="AJ94" s="220"/>
      <c r="AK94" s="211"/>
      <c r="AL94" s="220"/>
      <c r="AM94" s="117"/>
      <c r="AN94" s="211"/>
      <c r="AO94" s="220"/>
      <c r="AP94" s="117"/>
      <c r="AQ94" s="220"/>
      <c r="AR94" s="220"/>
      <c r="AS94" s="220"/>
      <c r="AT9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4" s="218"/>
      <c r="AV94" s="1040">
        <v>0</v>
      </c>
    </row>
    <row r="95" spans="1:48" ht="35.15" customHeight="1" x14ac:dyDescent="0.3">
      <c r="A95" s="69" t="s">
        <v>1992</v>
      </c>
      <c r="B95" s="1" t="s">
        <v>386</v>
      </c>
      <c r="C95" s="82" t="str">
        <f>MID(control[[#This Row],[Processo]],12,4)</f>
        <v>2014</v>
      </c>
      <c r="D95" s="82" t="str">
        <f>RIGHT(control[[#This Row],[Processo]],4)</f>
        <v>0299</v>
      </c>
      <c r="E95" s="85" t="s">
        <v>388</v>
      </c>
      <c r="F95" s="86" t="s">
        <v>919</v>
      </c>
      <c r="G95" s="87" t="s">
        <v>1019</v>
      </c>
      <c r="H95" s="85" t="s">
        <v>387</v>
      </c>
      <c r="I95" s="86" t="s">
        <v>921</v>
      </c>
      <c r="J95" s="87" t="s">
        <v>1019</v>
      </c>
      <c r="K95" s="86" t="s">
        <v>920</v>
      </c>
      <c r="L95" s="87" t="s">
        <v>389</v>
      </c>
      <c r="M95" s="87" t="s">
        <v>390</v>
      </c>
      <c r="N95" s="88">
        <v>2340977.85</v>
      </c>
      <c r="O95" s="89">
        <v>43623</v>
      </c>
      <c r="P95" s="90" t="s">
        <v>1768</v>
      </c>
      <c r="Q95" s="90" t="s">
        <v>1073</v>
      </c>
      <c r="R95" s="91" t="s">
        <v>17</v>
      </c>
      <c r="S95" s="92" t="s">
        <v>981</v>
      </c>
      <c r="T95" s="93" t="s">
        <v>393</v>
      </c>
      <c r="U95" s="87" t="s">
        <v>1300</v>
      </c>
      <c r="V95" s="93" t="s">
        <v>390</v>
      </c>
      <c r="W95" s="111" t="s">
        <v>19</v>
      </c>
      <c r="X95" s="112" t="s">
        <v>1</v>
      </c>
      <c r="Y95" s="99"/>
      <c r="Z95" s="97"/>
      <c r="AA95" s="99"/>
      <c r="AB95" s="97"/>
      <c r="AC95" s="98"/>
      <c r="AD95" s="124"/>
      <c r="AE95" s="97"/>
      <c r="AF95" s="98"/>
      <c r="AG95" s="123"/>
      <c r="AH95" s="97"/>
      <c r="AI95" s="98"/>
      <c r="AJ95" s="98"/>
      <c r="AK95" s="97"/>
      <c r="AL95" s="98"/>
      <c r="AM95" s="98"/>
      <c r="AN95" s="97"/>
      <c r="AO95" s="98"/>
      <c r="AP95" s="98"/>
      <c r="AQ95" s="98"/>
      <c r="AR95" s="98"/>
      <c r="AS95" s="98"/>
      <c r="AT9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95" s="101"/>
      <c r="AV95" s="1042">
        <v>1</v>
      </c>
    </row>
    <row r="96" spans="1:48" ht="35.15" customHeight="1" x14ac:dyDescent="0.3">
      <c r="A96" s="69" t="s">
        <v>1993</v>
      </c>
      <c r="B96" s="1" t="s">
        <v>395</v>
      </c>
      <c r="C96" s="82" t="str">
        <f>MID(control[[#This Row],[Processo]],12,4)</f>
        <v>2019</v>
      </c>
      <c r="D96" s="82" t="str">
        <f>RIGHT(control[[#This Row],[Processo]],4)</f>
        <v>0002</v>
      </c>
      <c r="E96" s="85" t="s">
        <v>396</v>
      </c>
      <c r="F96" s="86" t="s">
        <v>925</v>
      </c>
      <c r="G96" s="87" t="s">
        <v>1019</v>
      </c>
      <c r="H96" s="85" t="s">
        <v>397</v>
      </c>
      <c r="I96" s="86" t="s">
        <v>1102</v>
      </c>
      <c r="J96" s="87" t="s">
        <v>1019</v>
      </c>
      <c r="K96" s="86" t="s">
        <v>920</v>
      </c>
      <c r="L96" s="87" t="s">
        <v>29</v>
      </c>
      <c r="M96" s="87" t="s">
        <v>58</v>
      </c>
      <c r="N96" s="88">
        <v>20000</v>
      </c>
      <c r="O96" s="89">
        <v>43626</v>
      </c>
      <c r="P96" s="90" t="s">
        <v>1109</v>
      </c>
      <c r="Q96" s="90" t="s">
        <v>1073</v>
      </c>
      <c r="R96" s="91" t="s">
        <v>17</v>
      </c>
      <c r="S96" s="92" t="s">
        <v>951</v>
      </c>
      <c r="T96" s="93" t="s">
        <v>398</v>
      </c>
      <c r="U96" s="87" t="s">
        <v>1247</v>
      </c>
      <c r="V96" s="93" t="s">
        <v>441</v>
      </c>
      <c r="W96" s="94" t="s">
        <v>1002</v>
      </c>
      <c r="X96" s="95" t="s">
        <v>20</v>
      </c>
      <c r="Y96" s="97">
        <v>4800</v>
      </c>
      <c r="Z96" s="97">
        <f>2400+186.5</f>
        <v>2586.5</v>
      </c>
      <c r="AA96" s="99"/>
      <c r="AB96" s="97">
        <f>2400+186.5</f>
        <v>2586.5</v>
      </c>
      <c r="AC96" s="98">
        <v>43755</v>
      </c>
      <c r="AD96" s="124" t="s">
        <v>1769</v>
      </c>
      <c r="AE96" s="97"/>
      <c r="AF96" s="98"/>
      <c r="AG96" s="123"/>
      <c r="AH96" s="97"/>
      <c r="AI96" s="98"/>
      <c r="AJ96" s="98"/>
      <c r="AK96" s="97"/>
      <c r="AL96" s="98"/>
      <c r="AM96" s="98"/>
      <c r="AN96" s="97"/>
      <c r="AO96" s="98"/>
      <c r="AP96" s="98"/>
      <c r="AQ96" s="98"/>
      <c r="AR96" s="98"/>
      <c r="AS96" s="98"/>
      <c r="AT9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2586.5</v>
      </c>
      <c r="AU96" s="101"/>
      <c r="AV96" s="1041" t="s">
        <v>1006</v>
      </c>
    </row>
    <row r="97" spans="1:48" ht="35.15" customHeight="1" x14ac:dyDescent="0.3">
      <c r="A97" s="1048" t="s">
        <v>1994</v>
      </c>
      <c r="B97" s="187" t="s">
        <v>399</v>
      </c>
      <c r="C97" s="188" t="str">
        <f>MID(control[[#This Row],[Processo]],12,4)</f>
        <v>2004</v>
      </c>
      <c r="D97" s="188" t="str">
        <f>RIGHT(control[[#This Row],[Processo]],4)</f>
        <v>0564</v>
      </c>
      <c r="E97" s="202" t="s">
        <v>400</v>
      </c>
      <c r="F97" s="203" t="s">
        <v>919</v>
      </c>
      <c r="G97" s="204" t="s">
        <v>1019</v>
      </c>
      <c r="H97" s="202" t="s">
        <v>401</v>
      </c>
      <c r="I97" s="203" t="s">
        <v>921</v>
      </c>
      <c r="J97" s="204" t="s">
        <v>1019</v>
      </c>
      <c r="K97" s="203" t="s">
        <v>920</v>
      </c>
      <c r="L97" s="204" t="s">
        <v>141</v>
      </c>
      <c r="M97" s="204" t="s">
        <v>35</v>
      </c>
      <c r="N97" s="205">
        <v>131267.82</v>
      </c>
      <c r="O97" s="206">
        <v>43624</v>
      </c>
      <c r="P97" s="207" t="s">
        <v>1770</v>
      </c>
      <c r="Q97" s="207" t="s">
        <v>1073</v>
      </c>
      <c r="R97" s="208" t="s">
        <v>17</v>
      </c>
      <c r="S97" s="209" t="s">
        <v>974</v>
      </c>
      <c r="T97" s="210" t="s">
        <v>277</v>
      </c>
      <c r="U97" s="204" t="s">
        <v>1293</v>
      </c>
      <c r="V97" s="210" t="s">
        <v>654</v>
      </c>
      <c r="W97" s="199" t="s">
        <v>19</v>
      </c>
      <c r="X97" s="200" t="s">
        <v>38</v>
      </c>
      <c r="Y97" s="211">
        <v>7200</v>
      </c>
      <c r="Z97" s="212" t="s">
        <v>1627</v>
      </c>
      <c r="AA97" s="233"/>
      <c r="AB97" s="213"/>
      <c r="AC97" s="214"/>
      <c r="AD97" s="215"/>
      <c r="AE97" s="216"/>
      <c r="AF97" s="214"/>
      <c r="AG97" s="214"/>
      <c r="AH97" s="216"/>
      <c r="AI97" s="214"/>
      <c r="AJ97" s="214"/>
      <c r="AK97" s="216"/>
      <c r="AL97" s="214"/>
      <c r="AM97" s="84"/>
      <c r="AN97" s="216"/>
      <c r="AO97" s="214"/>
      <c r="AP97" s="84"/>
      <c r="AQ97" s="214"/>
      <c r="AR97" s="214"/>
      <c r="AS97" s="214"/>
      <c r="AT9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7" s="218" t="s">
        <v>38</v>
      </c>
      <c r="AV97" s="1040">
        <v>0</v>
      </c>
    </row>
    <row r="98" spans="1:48" ht="35.15" customHeight="1" x14ac:dyDescent="0.3">
      <c r="A98" s="1048" t="s">
        <v>1995</v>
      </c>
      <c r="B98" s="187" t="s">
        <v>402</v>
      </c>
      <c r="C98" s="188" t="str">
        <f>MID(control[[#This Row],[Processo]],12,4)</f>
        <v>2018</v>
      </c>
      <c r="D98" s="188" t="str">
        <f>RIGHT(control[[#This Row],[Processo]],4)</f>
        <v>0224</v>
      </c>
      <c r="E98" s="202" t="s">
        <v>403</v>
      </c>
      <c r="F98" s="203" t="s">
        <v>919</v>
      </c>
      <c r="G98" s="204" t="s">
        <v>1019</v>
      </c>
      <c r="H98" s="1057" t="s">
        <v>2769</v>
      </c>
      <c r="I98" s="1058" t="s">
        <v>1027</v>
      </c>
      <c r="J98" s="204" t="s">
        <v>1020</v>
      </c>
      <c r="K98" s="203" t="s">
        <v>920</v>
      </c>
      <c r="L98" s="204" t="s">
        <v>323</v>
      </c>
      <c r="M98" s="204" t="s">
        <v>404</v>
      </c>
      <c r="N98" s="205">
        <v>10000</v>
      </c>
      <c r="O98" s="206">
        <v>43628</v>
      </c>
      <c r="P98" s="207" t="s">
        <v>1108</v>
      </c>
      <c r="Q98" s="207" t="s">
        <v>1073</v>
      </c>
      <c r="R98" s="208" t="s">
        <v>17</v>
      </c>
      <c r="S98" s="209" t="s">
        <v>962</v>
      </c>
      <c r="T98" s="210" t="s">
        <v>93</v>
      </c>
      <c r="U98" s="204" t="s">
        <v>1247</v>
      </c>
      <c r="V98" s="210" t="s">
        <v>441</v>
      </c>
      <c r="W98" s="199" t="s">
        <v>1002</v>
      </c>
      <c r="X98" s="200" t="s">
        <v>20</v>
      </c>
      <c r="Y98" s="211">
        <v>7800</v>
      </c>
      <c r="Z98" s="211">
        <v>6800</v>
      </c>
      <c r="AA98" s="223"/>
      <c r="AB98" s="211">
        <v>6800</v>
      </c>
      <c r="AC98" s="220">
        <v>43770</v>
      </c>
      <c r="AD98" s="287" t="s">
        <v>1771</v>
      </c>
      <c r="AE98" s="211">
        <v>3478.45</v>
      </c>
      <c r="AF98" s="220">
        <v>44096</v>
      </c>
      <c r="AG98" s="287" t="s">
        <v>1772</v>
      </c>
      <c r="AH98" s="211"/>
      <c r="AI98" s="220"/>
      <c r="AJ98" s="220"/>
      <c r="AK98" s="211"/>
      <c r="AL98" s="220"/>
      <c r="AM98" s="220"/>
      <c r="AN98" s="211"/>
      <c r="AO98" s="220"/>
      <c r="AP98" s="220"/>
      <c r="AQ98" s="220"/>
      <c r="AR98" s="220"/>
      <c r="AS98" s="220"/>
      <c r="AT98" s="229">
        <v>3300</v>
      </c>
      <c r="AU98" s="218" t="s">
        <v>3035</v>
      </c>
      <c r="AV98" s="1040" t="s">
        <v>1006</v>
      </c>
    </row>
    <row r="99" spans="1:48" ht="35.15" customHeight="1" x14ac:dyDescent="0.3">
      <c r="A99" s="1048" t="s">
        <v>1996</v>
      </c>
      <c r="B99" s="187" t="s">
        <v>408</v>
      </c>
      <c r="C99" s="188" t="str">
        <f>MID(control[[#This Row],[Processo]],12,4)</f>
        <v>2018</v>
      </c>
      <c r="D99" s="188" t="str">
        <f>RIGHT(control[[#This Row],[Processo]],4)</f>
        <v>0008</v>
      </c>
      <c r="E99" s="202" t="s">
        <v>409</v>
      </c>
      <c r="F99" s="203" t="s">
        <v>919</v>
      </c>
      <c r="G99" s="204" t="s">
        <v>1020</v>
      </c>
      <c r="H99" s="202" t="s">
        <v>410</v>
      </c>
      <c r="I99" s="203" t="s">
        <v>921</v>
      </c>
      <c r="J99" s="204" t="s">
        <v>1019</v>
      </c>
      <c r="K99" s="203" t="s">
        <v>920</v>
      </c>
      <c r="L99" s="204" t="s">
        <v>29</v>
      </c>
      <c r="M99" s="204" t="s">
        <v>261</v>
      </c>
      <c r="N99" s="205">
        <v>164784.25</v>
      </c>
      <c r="O99" s="206">
        <v>43630</v>
      </c>
      <c r="P99" s="207" t="s">
        <v>1773</v>
      </c>
      <c r="Q99" s="207" t="s">
        <v>1073</v>
      </c>
      <c r="R99" s="208" t="s">
        <v>17</v>
      </c>
      <c r="S99" s="209" t="s">
        <v>1464</v>
      </c>
      <c r="T99" s="210" t="s">
        <v>264</v>
      </c>
      <c r="U99" s="204" t="s">
        <v>374</v>
      </c>
      <c r="V99" s="210" t="s">
        <v>375</v>
      </c>
      <c r="W99" s="199" t="s">
        <v>1002</v>
      </c>
      <c r="X99" s="200" t="s">
        <v>38</v>
      </c>
      <c r="Y99" s="211">
        <v>9900</v>
      </c>
      <c r="Z99" s="212" t="s">
        <v>1627</v>
      </c>
      <c r="AA99" s="233"/>
      <c r="AB99" s="211"/>
      <c r="AC99" s="220"/>
      <c r="AD99" s="287"/>
      <c r="AE99" s="211"/>
      <c r="AF99" s="220"/>
      <c r="AG99" s="214"/>
      <c r="AH99" s="211"/>
      <c r="AI99" s="220"/>
      <c r="AJ99" s="220"/>
      <c r="AK99" s="211"/>
      <c r="AL99" s="220"/>
      <c r="AM99" s="117"/>
      <c r="AN99" s="211"/>
      <c r="AO99" s="220"/>
      <c r="AP99" s="117"/>
      <c r="AQ99" s="220"/>
      <c r="AR99" s="220"/>
      <c r="AS99" s="220"/>
      <c r="AT9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99" s="218"/>
      <c r="AV99" s="1040">
        <v>0</v>
      </c>
    </row>
    <row r="100" spans="1:48" ht="35.15" customHeight="1" x14ac:dyDescent="0.3">
      <c r="A100" s="69" t="s">
        <v>1997</v>
      </c>
      <c r="B100" s="1" t="s">
        <v>412</v>
      </c>
      <c r="C100" s="82" t="str">
        <f>MID(control[[#This Row],[Processo]],12,4)</f>
        <v>2018</v>
      </c>
      <c r="D100" s="82" t="str">
        <f>RIGHT(control[[#This Row],[Processo]],4)</f>
        <v>0006</v>
      </c>
      <c r="E100" s="85" t="s">
        <v>413</v>
      </c>
      <c r="F100" s="86" t="s">
        <v>919</v>
      </c>
      <c r="G100" s="87" t="s">
        <v>1020</v>
      </c>
      <c r="H100" s="557" t="s">
        <v>2744</v>
      </c>
      <c r="I100" s="86" t="s">
        <v>1027</v>
      </c>
      <c r="J100" s="87" t="s">
        <v>1019</v>
      </c>
      <c r="K100" s="86" t="s">
        <v>920</v>
      </c>
      <c r="L100" s="87" t="s">
        <v>29</v>
      </c>
      <c r="M100" s="87" t="s">
        <v>414</v>
      </c>
      <c r="N100" s="88">
        <v>36000</v>
      </c>
      <c r="O100" s="89">
        <v>43634</v>
      </c>
      <c r="P100" s="90" t="s">
        <v>1111</v>
      </c>
      <c r="Q100" s="90" t="s">
        <v>1073</v>
      </c>
      <c r="R100" s="91" t="s">
        <v>17</v>
      </c>
      <c r="S100" s="92" t="s">
        <v>977</v>
      </c>
      <c r="T100" s="93" t="s">
        <v>185</v>
      </c>
      <c r="U100" s="87" t="s">
        <v>374</v>
      </c>
      <c r="V100" s="93" t="s">
        <v>375</v>
      </c>
      <c r="W100" s="94" t="s">
        <v>1002</v>
      </c>
      <c r="X100" s="95" t="s">
        <v>38</v>
      </c>
      <c r="Y100" s="97">
        <v>4000</v>
      </c>
      <c r="Z100" s="97">
        <v>4000</v>
      </c>
      <c r="AA100" s="99"/>
      <c r="AB100" s="97">
        <v>4000</v>
      </c>
      <c r="AC100" s="98">
        <v>43634</v>
      </c>
      <c r="AD100" s="124" t="s">
        <v>1774</v>
      </c>
      <c r="AE100" s="97"/>
      <c r="AF100" s="98"/>
      <c r="AG100" s="123"/>
      <c r="AH100" s="97"/>
      <c r="AI100" s="98"/>
      <c r="AJ100" s="98"/>
      <c r="AK100" s="97"/>
      <c r="AL100" s="98"/>
      <c r="AM100" s="98"/>
      <c r="AN100" s="97"/>
      <c r="AO100" s="98"/>
      <c r="AP100" s="98"/>
      <c r="AQ100" s="98"/>
      <c r="AR100" s="98"/>
      <c r="AS100" s="98"/>
      <c r="AT100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4000</v>
      </c>
      <c r="AU100" s="101"/>
      <c r="AV100" s="1041" t="s">
        <v>1006</v>
      </c>
    </row>
    <row r="101" spans="1:48" ht="35.15" customHeight="1" x14ac:dyDescent="0.3">
      <c r="A101" s="69" t="s">
        <v>1998</v>
      </c>
      <c r="B101" s="768" t="s">
        <v>415</v>
      </c>
      <c r="C101" s="769" t="str">
        <f>MID(control[[#This Row],[Processo]],12,4)</f>
        <v>2015</v>
      </c>
      <c r="D101" s="769" t="str">
        <f>RIGHT(control[[#This Row],[Processo]],4)</f>
        <v>0053</v>
      </c>
      <c r="E101" s="770" t="s">
        <v>416</v>
      </c>
      <c r="F101" s="772" t="s">
        <v>919</v>
      </c>
      <c r="G101" s="773" t="s">
        <v>1019</v>
      </c>
      <c r="H101" s="770" t="s">
        <v>417</v>
      </c>
      <c r="I101" s="772" t="s">
        <v>921</v>
      </c>
      <c r="J101" s="773" t="s">
        <v>1020</v>
      </c>
      <c r="K101" s="772" t="s">
        <v>920</v>
      </c>
      <c r="L101" s="773" t="s">
        <v>323</v>
      </c>
      <c r="M101" s="773" t="s">
        <v>92</v>
      </c>
      <c r="N101" s="774">
        <v>100000</v>
      </c>
      <c r="O101" s="775">
        <v>43634</v>
      </c>
      <c r="P101" s="776" t="s">
        <v>1112</v>
      </c>
      <c r="Q101" s="776" t="s">
        <v>1073</v>
      </c>
      <c r="R101" s="777" t="s">
        <v>17</v>
      </c>
      <c r="S101" s="778" t="s">
        <v>944</v>
      </c>
      <c r="T101" s="779" t="s">
        <v>348</v>
      </c>
      <c r="U101" s="773" t="s">
        <v>1251</v>
      </c>
      <c r="V101" s="779" t="s">
        <v>758</v>
      </c>
      <c r="W101" s="780" t="s">
        <v>1002</v>
      </c>
      <c r="X101" s="781" t="s">
        <v>38</v>
      </c>
      <c r="Y101" s="791" t="s">
        <v>15</v>
      </c>
      <c r="Z101" s="774">
        <v>628</v>
      </c>
      <c r="AA101" s="791"/>
      <c r="AB101" s="774">
        <v>628</v>
      </c>
      <c r="AC101" s="775">
        <v>43799</v>
      </c>
      <c r="AD101" s="792" t="s">
        <v>1775</v>
      </c>
      <c r="AE101" s="774"/>
      <c r="AF101" s="775"/>
      <c r="AG101" s="793"/>
      <c r="AH101" s="774"/>
      <c r="AI101" s="775"/>
      <c r="AJ101" s="775"/>
      <c r="AK101" s="774"/>
      <c r="AL101" s="775"/>
      <c r="AM101" s="89"/>
      <c r="AN101" s="774"/>
      <c r="AO101" s="775"/>
      <c r="AP101" s="89"/>
      <c r="AQ101" s="775"/>
      <c r="AR101" s="775"/>
      <c r="AS101" s="775"/>
      <c r="AT101" s="78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628</v>
      </c>
      <c r="AU101" s="788"/>
      <c r="AV101" s="1044">
        <v>-1</v>
      </c>
    </row>
    <row r="102" spans="1:48" ht="35.15" customHeight="1" x14ac:dyDescent="0.3">
      <c r="A102" s="69" t="s">
        <v>1999</v>
      </c>
      <c r="B102" s="1" t="s">
        <v>418</v>
      </c>
      <c r="C102" s="82" t="str">
        <f>MID(control[[#This Row],[Processo]],12,4)</f>
        <v>2018</v>
      </c>
      <c r="D102" s="82" t="str">
        <f>RIGHT(control[[#This Row],[Processo]],4)</f>
        <v>0100</v>
      </c>
      <c r="E102" s="85" t="s">
        <v>419</v>
      </c>
      <c r="F102" s="86" t="s">
        <v>925</v>
      </c>
      <c r="G102" s="87" t="s">
        <v>1020</v>
      </c>
      <c r="H102" s="85" t="s">
        <v>422</v>
      </c>
      <c r="I102" s="86" t="s">
        <v>1023</v>
      </c>
      <c r="J102" s="87" t="s">
        <v>1020</v>
      </c>
      <c r="K102" s="86" t="s">
        <v>920</v>
      </c>
      <c r="L102" s="87" t="s">
        <v>29</v>
      </c>
      <c r="M102" s="87" t="s">
        <v>420</v>
      </c>
      <c r="N102" s="88">
        <v>25000</v>
      </c>
      <c r="O102" s="89">
        <v>43640</v>
      </c>
      <c r="P102" s="90" t="s">
        <v>1113</v>
      </c>
      <c r="Q102" s="90" t="s">
        <v>1073</v>
      </c>
      <c r="R102" s="91" t="s">
        <v>17</v>
      </c>
      <c r="S102" s="109" t="s">
        <v>942</v>
      </c>
      <c r="T102" s="93" t="s">
        <v>78</v>
      </c>
      <c r="U102" s="87" t="s">
        <v>1497</v>
      </c>
      <c r="V102" s="93" t="s">
        <v>1322</v>
      </c>
      <c r="W102" s="94" t="s">
        <v>1002</v>
      </c>
      <c r="X102" s="95" t="s">
        <v>20</v>
      </c>
      <c r="Y102" s="97">
        <v>13200</v>
      </c>
      <c r="Z102" s="97">
        <v>7000</v>
      </c>
      <c r="AA102" s="99"/>
      <c r="AB102" s="97">
        <v>3500</v>
      </c>
      <c r="AC102" s="123" t="s">
        <v>1776</v>
      </c>
      <c r="AD102" s="146" t="s">
        <v>1777</v>
      </c>
      <c r="AE102" s="97">
        <v>3530.71</v>
      </c>
      <c r="AF102" s="98">
        <v>43878</v>
      </c>
      <c r="AG102" s="124" t="s">
        <v>1778</v>
      </c>
      <c r="AH102" s="97"/>
      <c r="AI102" s="98"/>
      <c r="AJ102" s="98"/>
      <c r="AK102" s="97"/>
      <c r="AL102" s="98"/>
      <c r="AM102" s="98"/>
      <c r="AN102" s="97"/>
      <c r="AO102" s="98"/>
      <c r="AP102" s="98"/>
      <c r="AQ102" s="98"/>
      <c r="AR102" s="98"/>
      <c r="AS102" s="98"/>
      <c r="AT102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3500</v>
      </c>
      <c r="AU102" s="101"/>
      <c r="AV102" s="1041" t="s">
        <v>1005</v>
      </c>
    </row>
    <row r="103" spans="1:48" ht="35.15" customHeight="1" x14ac:dyDescent="0.3">
      <c r="A103" s="1048" t="s">
        <v>2000</v>
      </c>
      <c r="B103" s="187" t="s">
        <v>425</v>
      </c>
      <c r="C103" s="188" t="str">
        <f>MID(control[[#This Row],[Processo]],12,4)</f>
        <v>2018</v>
      </c>
      <c r="D103" s="188" t="str">
        <f>RIGHT(control[[#This Row],[Processo]],4)</f>
        <v>0008</v>
      </c>
      <c r="E103" s="202" t="s">
        <v>426</v>
      </c>
      <c r="F103" s="203" t="s">
        <v>919</v>
      </c>
      <c r="G103" s="204" t="s">
        <v>1020</v>
      </c>
      <c r="H103" s="202" t="s">
        <v>427</v>
      </c>
      <c r="I103" s="203" t="s">
        <v>1027</v>
      </c>
      <c r="J103" s="204" t="s">
        <v>1020</v>
      </c>
      <c r="K103" s="203" t="s">
        <v>920</v>
      </c>
      <c r="L103" s="204" t="s">
        <v>29</v>
      </c>
      <c r="M103" s="204" t="s">
        <v>428</v>
      </c>
      <c r="N103" s="205">
        <v>69265</v>
      </c>
      <c r="O103" s="206">
        <v>43649</v>
      </c>
      <c r="P103" s="207" t="s">
        <v>1779</v>
      </c>
      <c r="Q103" s="207" t="s">
        <v>1780</v>
      </c>
      <c r="R103" s="208" t="s">
        <v>17</v>
      </c>
      <c r="S103" s="209" t="s">
        <v>1464</v>
      </c>
      <c r="T103" s="210" t="s">
        <v>264</v>
      </c>
      <c r="U103" s="204" t="s">
        <v>374</v>
      </c>
      <c r="V103" s="210" t="s">
        <v>375</v>
      </c>
      <c r="W103" s="199" t="s">
        <v>1002</v>
      </c>
      <c r="X103" s="200" t="s">
        <v>38</v>
      </c>
      <c r="Y103" s="211">
        <v>3000</v>
      </c>
      <c r="Z103" s="212" t="s">
        <v>1627</v>
      </c>
      <c r="AA103" s="233"/>
      <c r="AB103" s="211"/>
      <c r="AC103" s="220"/>
      <c r="AD103" s="287"/>
      <c r="AE103" s="211"/>
      <c r="AF103" s="220"/>
      <c r="AG103" s="214"/>
      <c r="AH103" s="211"/>
      <c r="AI103" s="220"/>
      <c r="AJ103" s="220"/>
      <c r="AK103" s="211"/>
      <c r="AL103" s="220"/>
      <c r="AM103" s="117"/>
      <c r="AN103" s="211"/>
      <c r="AO103" s="220"/>
      <c r="AP103" s="117"/>
      <c r="AQ103" s="220"/>
      <c r="AR103" s="220"/>
      <c r="AS103" s="220"/>
      <c r="AT10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03" s="218"/>
      <c r="AV103" s="1040">
        <v>0</v>
      </c>
    </row>
    <row r="104" spans="1:48" ht="35.15" customHeight="1" x14ac:dyDescent="0.3">
      <c r="A104" s="69" t="s">
        <v>2001</v>
      </c>
      <c r="B104" s="1" t="s">
        <v>429</v>
      </c>
      <c r="C104" s="82" t="str">
        <f>MID(control[[#This Row],[Processo]],12,4)</f>
        <v>2016</v>
      </c>
      <c r="D104" s="82" t="str">
        <f>RIGHT(control[[#This Row],[Processo]],4)</f>
        <v>0008</v>
      </c>
      <c r="E104" s="85" t="s">
        <v>430</v>
      </c>
      <c r="F104" s="86" t="s">
        <v>919</v>
      </c>
      <c r="G104" s="87" t="s">
        <v>1020</v>
      </c>
      <c r="H104" s="85" t="s">
        <v>431</v>
      </c>
      <c r="I104" s="86" t="s">
        <v>921</v>
      </c>
      <c r="J104" s="87" t="s">
        <v>1019</v>
      </c>
      <c r="K104" s="86" t="s">
        <v>920</v>
      </c>
      <c r="L104" s="87" t="s">
        <v>289</v>
      </c>
      <c r="M104" s="87" t="s">
        <v>432</v>
      </c>
      <c r="N104" s="88">
        <v>10500</v>
      </c>
      <c r="O104" s="89">
        <v>43657</v>
      </c>
      <c r="P104" s="90" t="s">
        <v>1114</v>
      </c>
      <c r="Q104" s="90" t="s">
        <v>1073</v>
      </c>
      <c r="R104" s="91" t="s">
        <v>17</v>
      </c>
      <c r="S104" s="92" t="s">
        <v>1464</v>
      </c>
      <c r="T104" s="93" t="s">
        <v>264</v>
      </c>
      <c r="U104" s="87" t="s">
        <v>1468</v>
      </c>
      <c r="V104" s="93" t="s">
        <v>289</v>
      </c>
      <c r="W104" s="94" t="s">
        <v>1002</v>
      </c>
      <c r="X104" s="95" t="s">
        <v>20</v>
      </c>
      <c r="Y104" s="97">
        <v>7200</v>
      </c>
      <c r="Z104" s="97">
        <v>5000</v>
      </c>
      <c r="AA104" s="99"/>
      <c r="AB104" s="97">
        <v>5000</v>
      </c>
      <c r="AC104" s="98" t="s">
        <v>1750</v>
      </c>
      <c r="AD104" s="124" t="s">
        <v>1781</v>
      </c>
      <c r="AE104" s="97"/>
      <c r="AF104" s="98"/>
      <c r="AG104" s="123"/>
      <c r="AH104" s="97"/>
      <c r="AI104" s="98"/>
      <c r="AJ104" s="98"/>
      <c r="AK104" s="97"/>
      <c r="AL104" s="98"/>
      <c r="AM104" s="98"/>
      <c r="AN104" s="97"/>
      <c r="AO104" s="98"/>
      <c r="AP104" s="98"/>
      <c r="AQ104" s="98"/>
      <c r="AR104" s="98"/>
      <c r="AS104" s="98"/>
      <c r="AT104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5000</v>
      </c>
      <c r="AU104" s="101"/>
      <c r="AV104" s="1041" t="s">
        <v>1006</v>
      </c>
    </row>
    <row r="105" spans="1:48" ht="35.15" customHeight="1" x14ac:dyDescent="0.3">
      <c r="A105" s="69" t="s">
        <v>2002</v>
      </c>
      <c r="B105" s="1" t="s">
        <v>435</v>
      </c>
      <c r="C105" s="82" t="str">
        <f>MID(control[[#This Row],[Processo]],12,4)</f>
        <v>2002</v>
      </c>
      <c r="D105" s="145" t="s">
        <v>1249</v>
      </c>
      <c r="E105" s="85" t="s">
        <v>439</v>
      </c>
      <c r="F105" s="86" t="s">
        <v>919</v>
      </c>
      <c r="G105" s="87" t="s">
        <v>1019</v>
      </c>
      <c r="H105" s="85" t="s">
        <v>433</v>
      </c>
      <c r="I105" s="86" t="s">
        <v>1027</v>
      </c>
      <c r="J105" s="87" t="s">
        <v>1020</v>
      </c>
      <c r="K105" s="86" t="s">
        <v>920</v>
      </c>
      <c r="L105" s="87" t="s">
        <v>29</v>
      </c>
      <c r="M105" s="87" t="s">
        <v>434</v>
      </c>
      <c r="N105" s="88">
        <v>5394.76</v>
      </c>
      <c r="O105" s="89">
        <v>43671</v>
      </c>
      <c r="P105" s="90" t="s">
        <v>1782</v>
      </c>
      <c r="Q105" s="90" t="s">
        <v>1073</v>
      </c>
      <c r="R105" s="91" t="s">
        <v>17</v>
      </c>
      <c r="S105" s="92" t="s">
        <v>942</v>
      </c>
      <c r="T105" s="93" t="s">
        <v>78</v>
      </c>
      <c r="U105" s="87" t="s">
        <v>1246</v>
      </c>
      <c r="V105" s="93" t="s">
        <v>1259</v>
      </c>
      <c r="W105" s="111" t="s">
        <v>19</v>
      </c>
      <c r="X105" s="112" t="s">
        <v>20</v>
      </c>
      <c r="Y105" s="97">
        <v>8700</v>
      </c>
      <c r="Z105" s="118">
        <v>0</v>
      </c>
      <c r="AA105" s="908"/>
      <c r="AB105" s="97"/>
      <c r="AC105" s="98"/>
      <c r="AD105" s="124"/>
      <c r="AE105" s="97"/>
      <c r="AF105" s="98"/>
      <c r="AG105" s="123"/>
      <c r="AH105" s="97"/>
      <c r="AI105" s="98"/>
      <c r="AJ105" s="98"/>
      <c r="AK105" s="97"/>
      <c r="AL105" s="98"/>
      <c r="AM105" s="98"/>
      <c r="AN105" s="97"/>
      <c r="AO105" s="98"/>
      <c r="AP105" s="98"/>
      <c r="AQ105" s="98"/>
      <c r="AR105" s="98"/>
      <c r="AS105" s="98"/>
      <c r="AT10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05" s="101"/>
      <c r="AV105" s="1045">
        <v>0</v>
      </c>
    </row>
    <row r="106" spans="1:48" ht="35.15" customHeight="1" x14ac:dyDescent="0.3">
      <c r="A106" s="79" t="s">
        <v>2003</v>
      </c>
      <c r="B106" s="1" t="s">
        <v>436</v>
      </c>
      <c r="C106" s="82" t="str">
        <f>MID(control[[#This Row],[Processo]],12,4)</f>
        <v>2016</v>
      </c>
      <c r="D106" s="82" t="str">
        <f>RIGHT(control[[#This Row],[Processo]],4)</f>
        <v>0004</v>
      </c>
      <c r="E106" s="85" t="s">
        <v>194</v>
      </c>
      <c r="F106" s="86" t="s">
        <v>925</v>
      </c>
      <c r="G106" s="87" t="s">
        <v>1019</v>
      </c>
      <c r="H106" s="85" t="s">
        <v>1115</v>
      </c>
      <c r="I106" s="86" t="s">
        <v>1102</v>
      </c>
      <c r="J106" s="87" t="s">
        <v>1019</v>
      </c>
      <c r="K106" s="86" t="s">
        <v>920</v>
      </c>
      <c r="L106" s="87" t="s">
        <v>141</v>
      </c>
      <c r="M106" s="87" t="s">
        <v>215</v>
      </c>
      <c r="N106" s="88">
        <v>318786.90000000002</v>
      </c>
      <c r="O106" s="89">
        <v>43675</v>
      </c>
      <c r="P106" s="90" t="s">
        <v>1116</v>
      </c>
      <c r="Q106" s="90" t="s">
        <v>1073</v>
      </c>
      <c r="R106" s="91" t="s">
        <v>17</v>
      </c>
      <c r="S106" s="92" t="s">
        <v>980</v>
      </c>
      <c r="T106" s="93" t="s">
        <v>438</v>
      </c>
      <c r="U106" s="87" t="s">
        <v>374</v>
      </c>
      <c r="V106" s="93" t="s">
        <v>375</v>
      </c>
      <c r="W106" s="94" t="s">
        <v>1002</v>
      </c>
      <c r="X106" s="95" t="s">
        <v>38</v>
      </c>
      <c r="Y106" s="97">
        <v>9900</v>
      </c>
      <c r="Z106" s="113">
        <v>9900</v>
      </c>
      <c r="AA106" s="154"/>
      <c r="AB106" s="97">
        <v>4500</v>
      </c>
      <c r="AC106" s="98">
        <v>43741</v>
      </c>
      <c r="AD106" s="124" t="s">
        <v>1784</v>
      </c>
      <c r="AE106" s="97">
        <v>4966.97</v>
      </c>
      <c r="AF106" s="98">
        <v>43775</v>
      </c>
      <c r="AG106" s="124" t="s">
        <v>1783</v>
      </c>
      <c r="AH106" s="97"/>
      <c r="AI106" s="98"/>
      <c r="AJ106" s="98"/>
      <c r="AK106" s="97"/>
      <c r="AL106" s="98"/>
      <c r="AM106" s="98"/>
      <c r="AN106" s="97"/>
      <c r="AO106" s="98"/>
      <c r="AP106" s="98"/>
      <c r="AQ106" s="98"/>
      <c r="AR106" s="98"/>
      <c r="AS106" s="98"/>
      <c r="AT10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4900</v>
      </c>
      <c r="AU106" s="101"/>
      <c r="AV106" s="1041" t="s">
        <v>1006</v>
      </c>
    </row>
    <row r="107" spans="1:48" ht="35.15" customHeight="1" x14ac:dyDescent="0.3">
      <c r="A107" s="1048" t="s">
        <v>2004</v>
      </c>
      <c r="B107" s="187" t="s">
        <v>440</v>
      </c>
      <c r="C107" s="188" t="str">
        <f>MID(control[[#This Row],[Processo]],12,4)</f>
        <v>2017</v>
      </c>
      <c r="D107" s="188" t="str">
        <f>RIGHT(control[[#This Row],[Processo]],4)</f>
        <v>0006</v>
      </c>
      <c r="E107" s="202" t="s">
        <v>214</v>
      </c>
      <c r="F107" s="203" t="s">
        <v>919</v>
      </c>
      <c r="G107" s="204" t="s">
        <v>1019</v>
      </c>
      <c r="H107" s="202" t="s">
        <v>1218</v>
      </c>
      <c r="I107" s="203" t="s">
        <v>921</v>
      </c>
      <c r="J107" s="204" t="s">
        <v>1019</v>
      </c>
      <c r="K107" s="203" t="s">
        <v>920</v>
      </c>
      <c r="L107" s="204" t="s">
        <v>135</v>
      </c>
      <c r="M107" s="204" t="s">
        <v>215</v>
      </c>
      <c r="N107" s="205">
        <v>230496.38</v>
      </c>
      <c r="O107" s="206">
        <v>43683</v>
      </c>
      <c r="P107" s="207" t="s">
        <v>1217</v>
      </c>
      <c r="Q107" s="207" t="s">
        <v>1073</v>
      </c>
      <c r="R107" s="208" t="s">
        <v>17</v>
      </c>
      <c r="S107" s="209" t="s">
        <v>977</v>
      </c>
      <c r="T107" s="210" t="s">
        <v>185</v>
      </c>
      <c r="U107" s="204" t="s">
        <v>1246</v>
      </c>
      <c r="V107" s="210" t="s">
        <v>1259</v>
      </c>
      <c r="W107" s="199" t="s">
        <v>1002</v>
      </c>
      <c r="X107" s="200" t="s">
        <v>20</v>
      </c>
      <c r="Y107" s="211">
        <v>3500</v>
      </c>
      <c r="Z107" s="211">
        <v>3500</v>
      </c>
      <c r="AA107" s="223"/>
      <c r="AB107" s="211">
        <f>875+875+875+875</f>
        <v>3500</v>
      </c>
      <c r="AC107" s="214" t="s">
        <v>1785</v>
      </c>
      <c r="AD107" s="287" t="s">
        <v>1786</v>
      </c>
      <c r="AE107" s="211">
        <v>3581.01</v>
      </c>
      <c r="AF107" s="220">
        <v>43800</v>
      </c>
      <c r="AG107" s="287" t="s">
        <v>1787</v>
      </c>
      <c r="AH107" s="211"/>
      <c r="AI107" s="220"/>
      <c r="AJ107" s="220"/>
      <c r="AK107" s="211"/>
      <c r="AL107" s="220"/>
      <c r="AM107" s="220"/>
      <c r="AN107" s="211"/>
      <c r="AO107" s="220"/>
      <c r="AP107" s="220"/>
      <c r="AQ107" s="220"/>
      <c r="AR107" s="220"/>
      <c r="AS107" s="220"/>
      <c r="AT107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07" s="831" t="s">
        <v>20</v>
      </c>
      <c r="AV107" s="1040" t="s">
        <v>1006</v>
      </c>
    </row>
    <row r="108" spans="1:48" ht="35.15" customHeight="1" x14ac:dyDescent="0.3">
      <c r="A108" s="1048" t="s">
        <v>2005</v>
      </c>
      <c r="B108" s="187" t="s">
        <v>442</v>
      </c>
      <c r="C108" s="188" t="str">
        <f>MID(control[[#This Row],[Processo]],12,4)</f>
        <v>2018</v>
      </c>
      <c r="D108" s="188" t="str">
        <f>RIGHT(control[[#This Row],[Processo]],4)</f>
        <v>0002</v>
      </c>
      <c r="E108" s="202" t="s">
        <v>443</v>
      </c>
      <c r="F108" s="203" t="s">
        <v>925</v>
      </c>
      <c r="G108" s="188" t="s">
        <v>1020</v>
      </c>
      <c r="H108" s="202" t="s">
        <v>444</v>
      </c>
      <c r="I108" s="203" t="s">
        <v>1023</v>
      </c>
      <c r="J108" s="188" t="s">
        <v>1020</v>
      </c>
      <c r="K108" s="203" t="s">
        <v>920</v>
      </c>
      <c r="L108" s="204" t="s">
        <v>29</v>
      </c>
      <c r="M108" s="204" t="s">
        <v>58</v>
      </c>
      <c r="N108" s="205">
        <v>999144.48</v>
      </c>
      <c r="O108" s="206">
        <v>43685</v>
      </c>
      <c r="P108" s="207" t="s">
        <v>1117</v>
      </c>
      <c r="Q108" s="207" t="s">
        <v>1073</v>
      </c>
      <c r="R108" s="208" t="s">
        <v>17</v>
      </c>
      <c r="S108" s="209" t="s">
        <v>949</v>
      </c>
      <c r="T108" s="210" t="s">
        <v>445</v>
      </c>
      <c r="U108" s="188" t="s">
        <v>1247</v>
      </c>
      <c r="V108" s="210" t="s">
        <v>441</v>
      </c>
      <c r="W108" s="199" t="s">
        <v>1002</v>
      </c>
      <c r="X108" s="200" t="s">
        <v>20</v>
      </c>
      <c r="Y108" s="223" t="s">
        <v>0</v>
      </c>
      <c r="Z108" s="212" t="s">
        <v>1627</v>
      </c>
      <c r="AA108" s="233"/>
      <c r="AB108" s="211"/>
      <c r="AC108" s="220"/>
      <c r="AD108" s="287"/>
      <c r="AE108" s="211"/>
      <c r="AF108" s="220"/>
      <c r="AG108" s="214"/>
      <c r="AH108" s="211"/>
      <c r="AI108" s="220"/>
      <c r="AJ108" s="220"/>
      <c r="AK108" s="211"/>
      <c r="AL108" s="220"/>
      <c r="AM108" s="117"/>
      <c r="AN108" s="211"/>
      <c r="AO108" s="220"/>
      <c r="AP108" s="117"/>
      <c r="AQ108" s="220"/>
      <c r="AR108" s="220"/>
      <c r="AS108" s="220"/>
      <c r="AT10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08" s="218"/>
      <c r="AV108" s="1040">
        <v>0</v>
      </c>
    </row>
    <row r="109" spans="1:48" ht="35.15" customHeight="1" x14ac:dyDescent="0.3">
      <c r="A109" s="1048" t="s">
        <v>2006</v>
      </c>
      <c r="B109" s="187" t="s">
        <v>446</v>
      </c>
      <c r="C109" s="188" t="str">
        <f>MID(control[[#This Row],[Processo]],12,4)</f>
        <v>2018</v>
      </c>
      <c r="D109" s="188" t="str">
        <f>RIGHT(control[[#This Row],[Processo]],4)</f>
        <v>0002</v>
      </c>
      <c r="E109" s="202" t="s">
        <v>447</v>
      </c>
      <c r="F109" s="203" t="s">
        <v>919</v>
      </c>
      <c r="G109" s="204" t="s">
        <v>1020</v>
      </c>
      <c r="H109" s="202" t="s">
        <v>448</v>
      </c>
      <c r="I109" s="203" t="s">
        <v>1027</v>
      </c>
      <c r="J109" s="204" t="s">
        <v>1020</v>
      </c>
      <c r="K109" s="203" t="s">
        <v>920</v>
      </c>
      <c r="L109" s="204" t="s">
        <v>29</v>
      </c>
      <c r="M109" s="204" t="s">
        <v>449</v>
      </c>
      <c r="N109" s="205">
        <v>98000</v>
      </c>
      <c r="O109" s="206">
        <v>43690</v>
      </c>
      <c r="P109" s="207" t="s">
        <v>1788</v>
      </c>
      <c r="Q109" s="207" t="s">
        <v>1073</v>
      </c>
      <c r="R109" s="208" t="s">
        <v>17</v>
      </c>
      <c r="S109" s="209" t="s">
        <v>949</v>
      </c>
      <c r="T109" s="210" t="s">
        <v>445</v>
      </c>
      <c r="U109" s="188" t="s">
        <v>16</v>
      </c>
      <c r="V109" s="210" t="s">
        <v>24</v>
      </c>
      <c r="W109" s="199" t="s">
        <v>1002</v>
      </c>
      <c r="X109" s="200" t="s">
        <v>38</v>
      </c>
      <c r="Y109" s="223" t="s">
        <v>0</v>
      </c>
      <c r="Z109" s="212" t="s">
        <v>1627</v>
      </c>
      <c r="AA109" s="233"/>
      <c r="AB109" s="211"/>
      <c r="AC109" s="220"/>
      <c r="AD109" s="287"/>
      <c r="AE109" s="211"/>
      <c r="AF109" s="220"/>
      <c r="AG109" s="214"/>
      <c r="AH109" s="211"/>
      <c r="AI109" s="220"/>
      <c r="AJ109" s="220"/>
      <c r="AK109" s="211"/>
      <c r="AL109" s="220"/>
      <c r="AM109" s="117"/>
      <c r="AN109" s="211"/>
      <c r="AO109" s="220"/>
      <c r="AP109" s="117"/>
      <c r="AQ109" s="220"/>
      <c r="AR109" s="220"/>
      <c r="AS109" s="220"/>
      <c r="AT10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09" s="218"/>
      <c r="AV109" s="1040">
        <v>0</v>
      </c>
    </row>
    <row r="110" spans="1:48" ht="35.15" customHeight="1" x14ac:dyDescent="0.3">
      <c r="A110" s="1048" t="s">
        <v>2007</v>
      </c>
      <c r="B110" s="187" t="s">
        <v>450</v>
      </c>
      <c r="C110" s="188" t="str">
        <f>MID(control[[#This Row],[Processo]],12,4)</f>
        <v>2019</v>
      </c>
      <c r="D110" s="188" t="str">
        <f>RIGHT(control[[#This Row],[Processo]],4)</f>
        <v>0704</v>
      </c>
      <c r="E110" s="202" t="s">
        <v>451</v>
      </c>
      <c r="F110" s="203" t="s">
        <v>919</v>
      </c>
      <c r="G110" s="204" t="s">
        <v>1020</v>
      </c>
      <c r="H110" s="202" t="s">
        <v>452</v>
      </c>
      <c r="I110" s="203" t="s">
        <v>1027</v>
      </c>
      <c r="J110" s="204" t="s">
        <v>1020</v>
      </c>
      <c r="K110" s="203" t="s">
        <v>920</v>
      </c>
      <c r="L110" s="204" t="s">
        <v>323</v>
      </c>
      <c r="M110" s="204" t="s">
        <v>453</v>
      </c>
      <c r="N110" s="205">
        <v>31728</v>
      </c>
      <c r="O110" s="206">
        <v>43696</v>
      </c>
      <c r="P110" s="207" t="s">
        <v>1792</v>
      </c>
      <c r="Q110" s="207" t="s">
        <v>1073</v>
      </c>
      <c r="R110" s="208" t="s">
        <v>17</v>
      </c>
      <c r="S110" s="209" t="s">
        <v>973</v>
      </c>
      <c r="T110" s="210" t="s">
        <v>455</v>
      </c>
      <c r="U110" s="204" t="s">
        <v>1246</v>
      </c>
      <c r="V110" s="210" t="s">
        <v>1259</v>
      </c>
      <c r="W110" s="199" t="s">
        <v>1002</v>
      </c>
      <c r="X110" s="200" t="s">
        <v>20</v>
      </c>
      <c r="Y110" s="211">
        <v>4200</v>
      </c>
      <c r="Z110" s="212" t="s">
        <v>1627</v>
      </c>
      <c r="AA110" s="233"/>
      <c r="AB110" s="205"/>
      <c r="AC110" s="206"/>
      <c r="AD110" s="227"/>
      <c r="AE110" s="205"/>
      <c r="AF110" s="206"/>
      <c r="AG110" s="242"/>
      <c r="AH110" s="205"/>
      <c r="AI110" s="206"/>
      <c r="AJ110" s="206"/>
      <c r="AK110" s="205"/>
      <c r="AL110" s="206"/>
      <c r="AM110" s="83"/>
      <c r="AN110" s="205"/>
      <c r="AO110" s="206"/>
      <c r="AP110" s="83"/>
      <c r="AQ110" s="206"/>
      <c r="AR110" s="206"/>
      <c r="AS110" s="206"/>
      <c r="AT11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0" s="218"/>
      <c r="AV110" s="1040">
        <v>0</v>
      </c>
    </row>
    <row r="111" spans="1:48" ht="35.15" customHeight="1" x14ac:dyDescent="0.3">
      <c r="A111" s="69" t="s">
        <v>2008</v>
      </c>
      <c r="B111" s="1" t="s">
        <v>456</v>
      </c>
      <c r="C111" s="82" t="str">
        <f>MID(control[[#This Row],[Processo]],12,4)</f>
        <v>2018</v>
      </c>
      <c r="D111" s="82" t="str">
        <f>RIGHT(control[[#This Row],[Processo]],4)</f>
        <v>0100</v>
      </c>
      <c r="E111" s="85" t="s">
        <v>651</v>
      </c>
      <c r="F111" s="86" t="s">
        <v>919</v>
      </c>
      <c r="G111" s="82" t="s">
        <v>1020</v>
      </c>
      <c r="H111" s="85" t="s">
        <v>2709</v>
      </c>
      <c r="I111" s="467" t="s">
        <v>927</v>
      </c>
      <c r="J111" s="87" t="s">
        <v>1047</v>
      </c>
      <c r="K111" s="86" t="s">
        <v>920</v>
      </c>
      <c r="L111" s="87" t="s">
        <v>135</v>
      </c>
      <c r="M111" s="87" t="s">
        <v>457</v>
      </c>
      <c r="N111" s="88">
        <v>1879810.23</v>
      </c>
      <c r="O111" s="89">
        <v>43704</v>
      </c>
      <c r="P111" s="90" t="s">
        <v>1118</v>
      </c>
      <c r="Q111" s="90" t="s">
        <v>1073</v>
      </c>
      <c r="R111" s="91" t="s">
        <v>17</v>
      </c>
      <c r="S111" s="92" t="s">
        <v>939</v>
      </c>
      <c r="T111" s="93" t="s">
        <v>37</v>
      </c>
      <c r="U111" s="82" t="s">
        <v>1256</v>
      </c>
      <c r="V111" s="93" t="s">
        <v>1258</v>
      </c>
      <c r="W111" s="94" t="s">
        <v>1002</v>
      </c>
      <c r="X111" s="95" t="s">
        <v>20</v>
      </c>
      <c r="Y111" s="97">
        <v>13500</v>
      </c>
      <c r="Z111" s="113">
        <v>13500</v>
      </c>
      <c r="AA111" s="154"/>
      <c r="AB111" s="97">
        <v>13500</v>
      </c>
      <c r="AC111" s="98">
        <v>43929</v>
      </c>
      <c r="AD111" s="124" t="s">
        <v>1789</v>
      </c>
      <c r="AE111" s="97">
        <v>6796.95</v>
      </c>
      <c r="AF111" s="98">
        <v>44046</v>
      </c>
      <c r="AG111" s="124" t="s">
        <v>1790</v>
      </c>
      <c r="AH111" s="97"/>
      <c r="AI111" s="98"/>
      <c r="AJ111" s="98"/>
      <c r="AK111" s="97"/>
      <c r="AL111" s="98"/>
      <c r="AM111" s="98"/>
      <c r="AN111" s="97"/>
      <c r="AO111" s="98"/>
      <c r="AP111" s="98"/>
      <c r="AQ111" s="98"/>
      <c r="AR111" s="98"/>
      <c r="AS111" s="98"/>
      <c r="AT111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6700</v>
      </c>
      <c r="AU111" s="101"/>
      <c r="AV111" s="1041" t="s">
        <v>1006</v>
      </c>
    </row>
    <row r="112" spans="1:48" ht="35.15" customHeight="1" x14ac:dyDescent="0.3">
      <c r="A112" s="1048" t="s">
        <v>2009</v>
      </c>
      <c r="B112" s="187" t="s">
        <v>458</v>
      </c>
      <c r="C112" s="188" t="str">
        <f>MID(control[[#This Row],[Processo]],12,4)</f>
        <v>2017</v>
      </c>
      <c r="D112" s="188" t="str">
        <f>RIGHT(control[[#This Row],[Processo]],4)</f>
        <v>0008</v>
      </c>
      <c r="E112" s="202" t="s">
        <v>459</v>
      </c>
      <c r="F112" s="203" t="s">
        <v>919</v>
      </c>
      <c r="G112" s="204" t="s">
        <v>1019</v>
      </c>
      <c r="H112" s="202" t="s">
        <v>460</v>
      </c>
      <c r="I112" s="203" t="s">
        <v>921</v>
      </c>
      <c r="J112" s="204" t="s">
        <v>1019</v>
      </c>
      <c r="K112" s="203" t="s">
        <v>920</v>
      </c>
      <c r="L112" s="204" t="s">
        <v>29</v>
      </c>
      <c r="M112" s="204" t="s">
        <v>62</v>
      </c>
      <c r="N112" s="205">
        <v>5500.45</v>
      </c>
      <c r="O112" s="206">
        <v>43711</v>
      </c>
      <c r="P112" s="207" t="s">
        <v>1791</v>
      </c>
      <c r="Q112" s="207" t="s">
        <v>1073</v>
      </c>
      <c r="R112" s="208" t="s">
        <v>17</v>
      </c>
      <c r="S112" s="209" t="s">
        <v>1464</v>
      </c>
      <c r="T112" s="210" t="s">
        <v>264</v>
      </c>
      <c r="U112" s="204" t="s">
        <v>374</v>
      </c>
      <c r="V112" s="210" t="s">
        <v>375</v>
      </c>
      <c r="W112" s="199" t="s">
        <v>1002</v>
      </c>
      <c r="X112" s="200" t="s">
        <v>38</v>
      </c>
      <c r="Y112" s="223" t="s">
        <v>0</v>
      </c>
      <c r="Z112" s="212" t="s">
        <v>1627</v>
      </c>
      <c r="AA112" s="233"/>
      <c r="AB112" s="211"/>
      <c r="AC112" s="220"/>
      <c r="AD112" s="287"/>
      <c r="AE112" s="211"/>
      <c r="AF112" s="220"/>
      <c r="AG112" s="214"/>
      <c r="AH112" s="211"/>
      <c r="AI112" s="220"/>
      <c r="AJ112" s="220"/>
      <c r="AK112" s="211"/>
      <c r="AL112" s="220"/>
      <c r="AM112" s="117"/>
      <c r="AN112" s="211"/>
      <c r="AO112" s="220"/>
      <c r="AP112" s="117"/>
      <c r="AQ112" s="220"/>
      <c r="AR112" s="220"/>
      <c r="AS112" s="220"/>
      <c r="AT11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2" s="218"/>
      <c r="AV112" s="1040">
        <v>0</v>
      </c>
    </row>
    <row r="113" spans="1:48" ht="35.15" customHeight="1" x14ac:dyDescent="0.3">
      <c r="A113" s="1048" t="s">
        <v>2010</v>
      </c>
      <c r="B113" s="187" t="s">
        <v>461</v>
      </c>
      <c r="C113" s="188" t="str">
        <f>MID(control[[#This Row],[Processo]],12,4)</f>
        <v>2019</v>
      </c>
      <c r="D113" s="188" t="str">
        <f>RIGHT(control[[#This Row],[Processo]],4)</f>
        <v>0053</v>
      </c>
      <c r="E113" s="202" t="s">
        <v>462</v>
      </c>
      <c r="F113" s="203" t="s">
        <v>919</v>
      </c>
      <c r="G113" s="204" t="s">
        <v>1020</v>
      </c>
      <c r="H113" s="202" t="s">
        <v>347</v>
      </c>
      <c r="I113" s="203" t="s">
        <v>1027</v>
      </c>
      <c r="J113" s="204" t="s">
        <v>1020</v>
      </c>
      <c r="K113" s="203" t="s">
        <v>920</v>
      </c>
      <c r="L113" s="204" t="s">
        <v>323</v>
      </c>
      <c r="M113" s="204" t="s">
        <v>41</v>
      </c>
      <c r="N113" s="205">
        <v>176451.46</v>
      </c>
      <c r="O113" s="206">
        <v>43714</v>
      </c>
      <c r="P113" s="207" t="s">
        <v>1058</v>
      </c>
      <c r="Q113" s="207" t="s">
        <v>1073</v>
      </c>
      <c r="R113" s="208" t="s">
        <v>17</v>
      </c>
      <c r="S113" s="209" t="s">
        <v>944</v>
      </c>
      <c r="T113" s="210" t="s">
        <v>348</v>
      </c>
      <c r="U113" s="204" t="s">
        <v>1242</v>
      </c>
      <c r="V113" s="210" t="s">
        <v>1274</v>
      </c>
      <c r="W113" s="199" t="s">
        <v>1002</v>
      </c>
      <c r="X113" s="200" t="s">
        <v>20</v>
      </c>
      <c r="Y113" s="211">
        <v>16800</v>
      </c>
      <c r="Z113" s="211">
        <v>16800</v>
      </c>
      <c r="AA113" s="223"/>
      <c r="AB113" s="211">
        <v>16800</v>
      </c>
      <c r="AC113" s="220">
        <v>43872</v>
      </c>
      <c r="AD113" s="287" t="s">
        <v>1794</v>
      </c>
      <c r="AE113" s="211">
        <v>17083.509999999998</v>
      </c>
      <c r="AF113" s="220">
        <v>44181</v>
      </c>
      <c r="AG113" s="214" t="s">
        <v>1793</v>
      </c>
      <c r="AH113" s="211"/>
      <c r="AI113" s="220"/>
      <c r="AJ113" s="220"/>
      <c r="AK113" s="211"/>
      <c r="AL113" s="220"/>
      <c r="AM113" s="117"/>
      <c r="AN113" s="211"/>
      <c r="AO113" s="220"/>
      <c r="AP113" s="117"/>
      <c r="AQ113" s="220"/>
      <c r="AR113" s="220"/>
      <c r="AS113" s="220"/>
      <c r="AT11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13" s="833" t="s">
        <v>20</v>
      </c>
      <c r="AV113" s="1040" t="s">
        <v>1006</v>
      </c>
    </row>
    <row r="114" spans="1:48" ht="35.15" customHeight="1" x14ac:dyDescent="0.3">
      <c r="A114" s="69" t="s">
        <v>2011</v>
      </c>
      <c r="B114" s="1" t="s">
        <v>463</v>
      </c>
      <c r="C114" s="82" t="str">
        <f>MID(control[[#This Row],[Processo]],12,4)</f>
        <v>2015</v>
      </c>
      <c r="D114" s="82" t="str">
        <f>RIGHT(control[[#This Row],[Processo]],4)</f>
        <v>0008</v>
      </c>
      <c r="E114" s="85" t="s">
        <v>464</v>
      </c>
      <c r="F114" s="86" t="s">
        <v>919</v>
      </c>
      <c r="G114" s="87" t="s">
        <v>1019</v>
      </c>
      <c r="H114" s="85" t="s">
        <v>1392</v>
      </c>
      <c r="I114" s="86" t="s">
        <v>1025</v>
      </c>
      <c r="J114" s="87" t="s">
        <v>1045</v>
      </c>
      <c r="K114" s="86" t="s">
        <v>920</v>
      </c>
      <c r="L114" s="87" t="s">
        <v>289</v>
      </c>
      <c r="M114" s="87" t="s">
        <v>465</v>
      </c>
      <c r="N114" s="88">
        <v>1000</v>
      </c>
      <c r="O114" s="89">
        <v>43712</v>
      </c>
      <c r="P114" s="90" t="s">
        <v>1119</v>
      </c>
      <c r="Q114" s="90" t="s">
        <v>1073</v>
      </c>
      <c r="R114" s="91" t="s">
        <v>17</v>
      </c>
      <c r="S114" s="92" t="s">
        <v>1464</v>
      </c>
      <c r="T114" s="93" t="s">
        <v>264</v>
      </c>
      <c r="U114" s="87" t="s">
        <v>1468</v>
      </c>
      <c r="V114" s="93" t="s">
        <v>289</v>
      </c>
      <c r="W114" s="94" t="s">
        <v>1002</v>
      </c>
      <c r="X114" s="95" t="s">
        <v>20</v>
      </c>
      <c r="Y114" s="97">
        <v>4200</v>
      </c>
      <c r="Z114" s="97">
        <v>4200</v>
      </c>
      <c r="AA114" s="99"/>
      <c r="AB114" s="97">
        <f>2100+2100</f>
        <v>4200</v>
      </c>
      <c r="AC114" s="123" t="s">
        <v>1795</v>
      </c>
      <c r="AD114" s="124" t="s">
        <v>1796</v>
      </c>
      <c r="AE114" s="97">
        <v>2152.5</v>
      </c>
      <c r="AF114" s="98">
        <v>44272</v>
      </c>
      <c r="AG114" s="305" t="s">
        <v>1841</v>
      </c>
      <c r="AH114" s="97"/>
      <c r="AI114" s="98"/>
      <c r="AJ114" s="98"/>
      <c r="AK114" s="97"/>
      <c r="AL114" s="98"/>
      <c r="AM114" s="98"/>
      <c r="AN114" s="97"/>
      <c r="AO114" s="98"/>
      <c r="AP114" s="98"/>
      <c r="AQ114" s="98"/>
      <c r="AR114" s="98"/>
      <c r="AS114" s="98"/>
      <c r="AT114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</v>
      </c>
      <c r="AU114" s="101"/>
      <c r="AV114" s="1041" t="s">
        <v>1006</v>
      </c>
    </row>
    <row r="115" spans="1:48" ht="35.15" customHeight="1" x14ac:dyDescent="0.3">
      <c r="A115" s="1048" t="s">
        <v>2012</v>
      </c>
      <c r="B115" s="187" t="s">
        <v>466</v>
      </c>
      <c r="C115" s="188" t="str">
        <f>MID(control[[#This Row],[Processo]],12,4)</f>
        <v>2018</v>
      </c>
      <c r="D115" s="188" t="str">
        <f>RIGHT(control[[#This Row],[Processo]],4)</f>
        <v>0002</v>
      </c>
      <c r="E115" s="202" t="s">
        <v>467</v>
      </c>
      <c r="F115" s="203" t="s">
        <v>919</v>
      </c>
      <c r="G115" s="204" t="s">
        <v>1020</v>
      </c>
      <c r="H115" s="649" t="s">
        <v>214</v>
      </c>
      <c r="I115" s="203" t="s">
        <v>921</v>
      </c>
      <c r="J115" s="204" t="s">
        <v>1019</v>
      </c>
      <c r="K115" s="203" t="s">
        <v>920</v>
      </c>
      <c r="L115" s="204" t="s">
        <v>86</v>
      </c>
      <c r="M115" s="204" t="s">
        <v>306</v>
      </c>
      <c r="N115" s="205">
        <v>104685.65</v>
      </c>
      <c r="O115" s="206">
        <v>43712</v>
      </c>
      <c r="P115" s="207" t="s">
        <v>1797</v>
      </c>
      <c r="Q115" s="207" t="s">
        <v>1073</v>
      </c>
      <c r="R115" s="208" t="s">
        <v>17</v>
      </c>
      <c r="S115" s="209" t="s">
        <v>953</v>
      </c>
      <c r="T115" s="210" t="s">
        <v>468</v>
      </c>
      <c r="U115" s="204" t="s">
        <v>1246</v>
      </c>
      <c r="V115" s="210" t="s">
        <v>1259</v>
      </c>
      <c r="W115" s="199" t="s">
        <v>1002</v>
      </c>
      <c r="X115" s="200" t="s">
        <v>20</v>
      </c>
      <c r="Y115" s="211">
        <v>12600</v>
      </c>
      <c r="Z115" s="212" t="s">
        <v>1627</v>
      </c>
      <c r="AA115" s="233"/>
      <c r="AB115" s="211"/>
      <c r="AC115" s="220"/>
      <c r="AD115" s="287"/>
      <c r="AE115" s="211"/>
      <c r="AF115" s="220"/>
      <c r="AG115" s="214"/>
      <c r="AH115" s="211"/>
      <c r="AI115" s="220"/>
      <c r="AJ115" s="220"/>
      <c r="AK115" s="211"/>
      <c r="AL115" s="220"/>
      <c r="AM115" s="117"/>
      <c r="AN115" s="211"/>
      <c r="AO115" s="220"/>
      <c r="AP115" s="117"/>
      <c r="AQ115" s="220"/>
      <c r="AR115" s="220"/>
      <c r="AS115" s="220"/>
      <c r="AT11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5" s="218"/>
      <c r="AV115" s="1040">
        <v>0</v>
      </c>
    </row>
    <row r="116" spans="1:48" ht="35.15" customHeight="1" x14ac:dyDescent="0.3">
      <c r="A116" s="69" t="s">
        <v>2013</v>
      </c>
      <c r="B116" s="1" t="s">
        <v>469</v>
      </c>
      <c r="C116" s="82" t="str">
        <f>MID(control[[#This Row],[Processo]],12,4)</f>
        <v>2018</v>
      </c>
      <c r="D116" s="82" t="str">
        <f>RIGHT(control[[#This Row],[Processo]],4)</f>
        <v>0224</v>
      </c>
      <c r="E116" s="85" t="s">
        <v>470</v>
      </c>
      <c r="F116" s="86" t="s">
        <v>919</v>
      </c>
      <c r="G116" s="87" t="s">
        <v>1019</v>
      </c>
      <c r="H116" s="85" t="s">
        <v>471</v>
      </c>
      <c r="I116" s="86" t="s">
        <v>921</v>
      </c>
      <c r="J116" s="87" t="s">
        <v>1019</v>
      </c>
      <c r="K116" s="86" t="s">
        <v>920</v>
      </c>
      <c r="L116" s="87" t="s">
        <v>289</v>
      </c>
      <c r="M116" s="87" t="s">
        <v>472</v>
      </c>
      <c r="N116" s="88">
        <v>1000</v>
      </c>
      <c r="O116" s="89">
        <v>43712</v>
      </c>
      <c r="P116" s="90" t="s">
        <v>1120</v>
      </c>
      <c r="Q116" s="90" t="s">
        <v>1121</v>
      </c>
      <c r="R116" s="91" t="s">
        <v>17</v>
      </c>
      <c r="S116" s="92" t="s">
        <v>962</v>
      </c>
      <c r="T116" s="93" t="s">
        <v>93</v>
      </c>
      <c r="U116" s="87" t="s">
        <v>1255</v>
      </c>
      <c r="V116" s="93" t="s">
        <v>472</v>
      </c>
      <c r="W116" s="94" t="s">
        <v>1002</v>
      </c>
      <c r="X116" s="95" t="s">
        <v>20</v>
      </c>
      <c r="Y116" s="97">
        <v>25200</v>
      </c>
      <c r="Z116" s="97">
        <v>20000</v>
      </c>
      <c r="AA116" s="99"/>
      <c r="AB116" s="97">
        <f>ROUND(SUM(10000,1666.67,1666.67,1666.67,1666.67,1666.67,1666.67),-2)</f>
        <v>20000</v>
      </c>
      <c r="AC116" s="136" t="s">
        <v>1799</v>
      </c>
      <c r="AD116" s="148" t="s">
        <v>1798</v>
      </c>
      <c r="AE116" s="97"/>
      <c r="AF116" s="98"/>
      <c r="AG116" s="123"/>
      <c r="AH116" s="97"/>
      <c r="AI116" s="98"/>
      <c r="AJ116" s="98"/>
      <c r="AK116" s="97"/>
      <c r="AL116" s="98"/>
      <c r="AM116" s="98"/>
      <c r="AN116" s="97"/>
      <c r="AO116" s="98"/>
      <c r="AP116" s="98"/>
      <c r="AQ116" s="98"/>
      <c r="AR116" s="98"/>
      <c r="AS116" s="98"/>
      <c r="AT116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20000</v>
      </c>
      <c r="AU116" s="101"/>
      <c r="AV116" s="1041" t="s">
        <v>1006</v>
      </c>
    </row>
    <row r="117" spans="1:48" ht="35.15" customHeight="1" x14ac:dyDescent="0.3">
      <c r="A117" s="69" t="s">
        <v>2014</v>
      </c>
      <c r="B117" s="1" t="s">
        <v>475</v>
      </c>
      <c r="C117" s="82" t="str">
        <f>MID(control[[#This Row],[Processo]],12,4)</f>
        <v>2018</v>
      </c>
      <c r="D117" s="82" t="str">
        <f>RIGHT(control[[#This Row],[Processo]],4)</f>
        <v>0008</v>
      </c>
      <c r="E117" s="1029" t="s">
        <v>3024</v>
      </c>
      <c r="F117" s="86" t="s">
        <v>1123</v>
      </c>
      <c r="G117" s="1028" t="s">
        <v>1047</v>
      </c>
      <c r="H117" s="1029" t="s">
        <v>473</v>
      </c>
      <c r="I117" s="86" t="s">
        <v>921</v>
      </c>
      <c r="J117" s="87" t="s">
        <v>1019</v>
      </c>
      <c r="K117" s="86" t="s">
        <v>920</v>
      </c>
      <c r="L117" s="87" t="s">
        <v>289</v>
      </c>
      <c r="M117" s="87" t="s">
        <v>474</v>
      </c>
      <c r="N117" s="88">
        <v>32065.42</v>
      </c>
      <c r="O117" s="89">
        <v>43714</v>
      </c>
      <c r="P117" s="90" t="s">
        <v>1122</v>
      </c>
      <c r="Q117" s="90" t="s">
        <v>1073</v>
      </c>
      <c r="R117" s="91" t="s">
        <v>17</v>
      </c>
      <c r="S117" s="92" t="s">
        <v>1464</v>
      </c>
      <c r="T117" s="93" t="s">
        <v>264</v>
      </c>
      <c r="U117" s="87" t="s">
        <v>1468</v>
      </c>
      <c r="V117" s="93" t="s">
        <v>289</v>
      </c>
      <c r="W117" s="94" t="s">
        <v>1002</v>
      </c>
      <c r="X117" s="95" t="s">
        <v>20</v>
      </c>
      <c r="Y117" s="97">
        <v>7500</v>
      </c>
      <c r="Z117" s="97">
        <v>5500</v>
      </c>
      <c r="AA117" s="99"/>
      <c r="AB117" s="97">
        <f>ROUND(SUM(917,917,917,917,917,917),-2)</f>
        <v>5500</v>
      </c>
      <c r="AC117" s="98" t="s">
        <v>1750</v>
      </c>
      <c r="AD117" s="124" t="s">
        <v>1800</v>
      </c>
      <c r="AE117" s="97"/>
      <c r="AF117" s="98"/>
      <c r="AG117" s="123"/>
      <c r="AH117" s="97"/>
      <c r="AI117" s="98"/>
      <c r="AJ117" s="98"/>
      <c r="AK117" s="97"/>
      <c r="AL117" s="98"/>
      <c r="AM117" s="98"/>
      <c r="AN117" s="97"/>
      <c r="AO117" s="98"/>
      <c r="AP117" s="98"/>
      <c r="AQ117" s="98"/>
      <c r="AR117" s="98"/>
      <c r="AS117" s="98"/>
      <c r="AT117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117" s="101"/>
      <c r="AV117" s="1041" t="s">
        <v>1006</v>
      </c>
    </row>
    <row r="118" spans="1:48" ht="35.15" customHeight="1" x14ac:dyDescent="0.3">
      <c r="A118" s="1048" t="s">
        <v>2015</v>
      </c>
      <c r="B118" s="187" t="s">
        <v>476</v>
      </c>
      <c r="C118" s="188" t="str">
        <f>MID(control[[#This Row],[Processo]],12,4)</f>
        <v>2019</v>
      </c>
      <c r="D118" s="188" t="str">
        <f>RIGHT(control[[#This Row],[Processo]],4)</f>
        <v>0564</v>
      </c>
      <c r="E118" s="202" t="s">
        <v>477</v>
      </c>
      <c r="F118" s="203" t="s">
        <v>919</v>
      </c>
      <c r="G118" s="204" t="s">
        <v>1020</v>
      </c>
      <c r="H118" s="202" t="s">
        <v>444</v>
      </c>
      <c r="I118" s="203" t="s">
        <v>1027</v>
      </c>
      <c r="J118" s="204" t="s">
        <v>1020</v>
      </c>
      <c r="K118" s="203" t="s">
        <v>920</v>
      </c>
      <c r="L118" s="204" t="s">
        <v>29</v>
      </c>
      <c r="M118" s="204" t="s">
        <v>58</v>
      </c>
      <c r="N118" s="205">
        <v>106323.59</v>
      </c>
      <c r="O118" s="206">
        <v>43717</v>
      </c>
      <c r="P118" s="207" t="s">
        <v>1801</v>
      </c>
      <c r="Q118" s="207" t="s">
        <v>1073</v>
      </c>
      <c r="R118" s="208" t="s">
        <v>17</v>
      </c>
      <c r="S118" s="209" t="s">
        <v>974</v>
      </c>
      <c r="T118" s="210" t="s">
        <v>367</v>
      </c>
      <c r="U118" s="188" t="s">
        <v>1247</v>
      </c>
      <c r="V118" s="210" t="s">
        <v>441</v>
      </c>
      <c r="W118" s="199" t="s">
        <v>1002</v>
      </c>
      <c r="X118" s="200" t="s">
        <v>38</v>
      </c>
      <c r="Y118" s="223" t="s">
        <v>0</v>
      </c>
      <c r="Z118" s="212" t="s">
        <v>1627</v>
      </c>
      <c r="AA118" s="233"/>
      <c r="AB118" s="211"/>
      <c r="AC118" s="220"/>
      <c r="AD118" s="287"/>
      <c r="AE118" s="211"/>
      <c r="AF118" s="220"/>
      <c r="AG118" s="214"/>
      <c r="AH118" s="211"/>
      <c r="AI118" s="220"/>
      <c r="AJ118" s="220"/>
      <c r="AK118" s="211"/>
      <c r="AL118" s="220"/>
      <c r="AM118" s="117"/>
      <c r="AN118" s="211"/>
      <c r="AO118" s="220"/>
      <c r="AP118" s="117"/>
      <c r="AQ118" s="220"/>
      <c r="AR118" s="220"/>
      <c r="AS118" s="220"/>
      <c r="AT11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8" s="218"/>
      <c r="AV118" s="1040">
        <v>0</v>
      </c>
    </row>
    <row r="119" spans="1:48" ht="35.15" customHeight="1" x14ac:dyDescent="0.3">
      <c r="A119" s="1048" t="s">
        <v>2016</v>
      </c>
      <c r="B119" s="187" t="s">
        <v>478</v>
      </c>
      <c r="C119" s="188" t="str">
        <f>MID(control[[#This Row],[Processo]],12,4)</f>
        <v>2018</v>
      </c>
      <c r="D119" s="188" t="str">
        <f>RIGHT(control[[#This Row],[Processo]],4)</f>
        <v>0002</v>
      </c>
      <c r="E119" s="202" t="s">
        <v>479</v>
      </c>
      <c r="F119" s="203" t="s">
        <v>925</v>
      </c>
      <c r="G119" s="204" t="s">
        <v>1019</v>
      </c>
      <c r="H119" s="202" t="s">
        <v>480</v>
      </c>
      <c r="I119" s="203" t="s">
        <v>1102</v>
      </c>
      <c r="J119" s="204" t="s">
        <v>1019</v>
      </c>
      <c r="K119" s="203" t="s">
        <v>920</v>
      </c>
      <c r="L119" s="204" t="s">
        <v>29</v>
      </c>
      <c r="M119" s="204" t="s">
        <v>136</v>
      </c>
      <c r="N119" s="205">
        <v>11849.54</v>
      </c>
      <c r="O119" s="206">
        <v>43720</v>
      </c>
      <c r="P119" s="207" t="s">
        <v>1124</v>
      </c>
      <c r="Q119" s="207" t="s">
        <v>1073</v>
      </c>
      <c r="R119" s="208" t="s">
        <v>17</v>
      </c>
      <c r="S119" s="209" t="s">
        <v>951</v>
      </c>
      <c r="T119" s="210" t="s">
        <v>398</v>
      </c>
      <c r="U119" s="204" t="s">
        <v>374</v>
      </c>
      <c r="V119" s="210" t="s">
        <v>375</v>
      </c>
      <c r="W119" s="199" t="s">
        <v>1002</v>
      </c>
      <c r="X119" s="200" t="s">
        <v>38</v>
      </c>
      <c r="Y119" s="223" t="s">
        <v>0</v>
      </c>
      <c r="Z119" s="212" t="s">
        <v>1627</v>
      </c>
      <c r="AA119" s="233"/>
      <c r="AB119" s="211"/>
      <c r="AC119" s="220"/>
      <c r="AD119" s="287"/>
      <c r="AE119" s="211"/>
      <c r="AF119" s="220"/>
      <c r="AG119" s="214"/>
      <c r="AH119" s="211"/>
      <c r="AI119" s="220"/>
      <c r="AJ119" s="220"/>
      <c r="AK119" s="211"/>
      <c r="AL119" s="220"/>
      <c r="AM119" s="117"/>
      <c r="AN119" s="211"/>
      <c r="AO119" s="220"/>
      <c r="AP119" s="117"/>
      <c r="AQ119" s="220"/>
      <c r="AR119" s="220"/>
      <c r="AS119" s="220"/>
      <c r="AT11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19" s="218"/>
      <c r="AV119" s="1040">
        <v>0</v>
      </c>
    </row>
    <row r="120" spans="1:48" ht="35.15" customHeight="1" x14ac:dyDescent="0.3">
      <c r="A120" s="69" t="s">
        <v>2017</v>
      </c>
      <c r="B120" s="1" t="s">
        <v>482</v>
      </c>
      <c r="C120" s="82" t="str">
        <f>MID(control[[#This Row],[Processo]],12,4)</f>
        <v>2019</v>
      </c>
      <c r="D120" s="82" t="str">
        <f>RIGHT(control[[#This Row],[Processo]],4)</f>
        <v>0008</v>
      </c>
      <c r="E120" s="85" t="s">
        <v>483</v>
      </c>
      <c r="F120" s="86" t="s">
        <v>919</v>
      </c>
      <c r="G120" s="87" t="s">
        <v>1019</v>
      </c>
      <c r="H120" s="85" t="s">
        <v>484</v>
      </c>
      <c r="I120" s="86" t="s">
        <v>1027</v>
      </c>
      <c r="J120" s="87" t="s">
        <v>1020</v>
      </c>
      <c r="K120" s="86" t="s">
        <v>920</v>
      </c>
      <c r="L120" s="87" t="s">
        <v>323</v>
      </c>
      <c r="M120" s="87" t="s">
        <v>485</v>
      </c>
      <c r="N120" s="88">
        <v>66661.2</v>
      </c>
      <c r="O120" s="89">
        <v>43728</v>
      </c>
      <c r="P120" s="90" t="s">
        <v>1125</v>
      </c>
      <c r="Q120" s="90" t="s">
        <v>1073</v>
      </c>
      <c r="R120" s="91" t="s">
        <v>17</v>
      </c>
      <c r="S120" s="92" t="s">
        <v>1463</v>
      </c>
      <c r="T120" s="93" t="s">
        <v>234</v>
      </c>
      <c r="U120" s="82" t="s">
        <v>16</v>
      </c>
      <c r="V120" s="93" t="s">
        <v>24</v>
      </c>
      <c r="W120" s="94" t="s">
        <v>1002</v>
      </c>
      <c r="X120" s="95" t="s">
        <v>20</v>
      </c>
      <c r="Y120" s="149">
        <v>6900</v>
      </c>
      <c r="Z120" s="97">
        <v>6210</v>
      </c>
      <c r="AA120" s="99"/>
      <c r="AB120" s="97">
        <f>1552.5+1552.5+3105</f>
        <v>6210</v>
      </c>
      <c r="AC120" s="123" t="s">
        <v>1808</v>
      </c>
      <c r="AD120" s="124" t="s">
        <v>1802</v>
      </c>
      <c r="AE120" s="97"/>
      <c r="AF120" s="98"/>
      <c r="AG120" s="123"/>
      <c r="AH120" s="97"/>
      <c r="AI120" s="98"/>
      <c r="AJ120" s="98"/>
      <c r="AK120" s="97"/>
      <c r="AL120" s="98"/>
      <c r="AM120" s="98"/>
      <c r="AN120" s="97"/>
      <c r="AO120" s="98"/>
      <c r="AP120" s="98"/>
      <c r="AQ120" s="98"/>
      <c r="AR120" s="98"/>
      <c r="AS120" s="98"/>
      <c r="AT120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6210</v>
      </c>
      <c r="AU120" s="101"/>
      <c r="AV120" s="1041" t="s">
        <v>1006</v>
      </c>
    </row>
    <row r="121" spans="1:48" ht="35.15" customHeight="1" x14ac:dyDescent="0.3">
      <c r="A121" s="69" t="s">
        <v>2018</v>
      </c>
      <c r="B121" s="1" t="s">
        <v>486</v>
      </c>
      <c r="C121" s="82" t="str">
        <f>MID(control[[#This Row],[Processo]],12,4)</f>
        <v>2018</v>
      </c>
      <c r="D121" s="82" t="str">
        <f>RIGHT(control[[#This Row],[Processo]],4)</f>
        <v>6100</v>
      </c>
      <c r="E121" s="85" t="s">
        <v>487</v>
      </c>
      <c r="F121" s="86" t="s">
        <v>931</v>
      </c>
      <c r="G121" s="87" t="s">
        <v>1020</v>
      </c>
      <c r="H121" s="85" t="s">
        <v>932</v>
      </c>
      <c r="I121" s="86" t="s">
        <v>934</v>
      </c>
      <c r="J121" s="87" t="s">
        <v>1020</v>
      </c>
      <c r="K121" s="86" t="s">
        <v>920</v>
      </c>
      <c r="L121" s="87" t="s">
        <v>36</v>
      </c>
      <c r="M121" s="87" t="s">
        <v>488</v>
      </c>
      <c r="N121" s="88">
        <v>143000</v>
      </c>
      <c r="O121" s="89">
        <v>43727</v>
      </c>
      <c r="P121" s="90" t="s">
        <v>1126</v>
      </c>
      <c r="Q121" s="90" t="s">
        <v>1072</v>
      </c>
      <c r="R121" s="91" t="s">
        <v>25</v>
      </c>
      <c r="S121" s="92" t="s">
        <v>935</v>
      </c>
      <c r="T121" s="93" t="s">
        <v>26</v>
      </c>
      <c r="U121" s="87" t="s">
        <v>1242</v>
      </c>
      <c r="V121" s="93" t="s">
        <v>1327</v>
      </c>
      <c r="W121" s="94" t="s">
        <v>1002</v>
      </c>
      <c r="X121" s="95" t="s">
        <v>20</v>
      </c>
      <c r="Y121" s="149">
        <v>24000</v>
      </c>
      <c r="Z121" s="88">
        <v>10000</v>
      </c>
      <c r="AA121" s="131"/>
      <c r="AB121" s="88">
        <f>5000</f>
        <v>5000</v>
      </c>
      <c r="AC121" s="351" t="s">
        <v>2604</v>
      </c>
      <c r="AD121" s="142" t="s">
        <v>1803</v>
      </c>
      <c r="AE121" s="88">
        <v>4494.3599999999997</v>
      </c>
      <c r="AF121" s="89">
        <v>44316</v>
      </c>
      <c r="AG121" s="505" t="s">
        <v>2707</v>
      </c>
      <c r="AH121" s="88"/>
      <c r="AI121" s="89"/>
      <c r="AJ121" s="89"/>
      <c r="AK121" s="88"/>
      <c r="AL121" s="89"/>
      <c r="AM121" s="89"/>
      <c r="AN121" s="88"/>
      <c r="AO121" s="89"/>
      <c r="AP121" s="89"/>
      <c r="AQ121" s="89"/>
      <c r="AR121" s="89"/>
      <c r="AS121" s="89"/>
      <c r="AT121" s="115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121" s="101"/>
      <c r="AV121" s="1041" t="s">
        <v>1005</v>
      </c>
    </row>
    <row r="122" spans="1:48" ht="35.15" customHeight="1" x14ac:dyDescent="0.3">
      <c r="A122" s="69" t="s">
        <v>2019</v>
      </c>
      <c r="B122" s="768" t="s">
        <v>489</v>
      </c>
      <c r="C122" s="769" t="str">
        <f>MID(control[[#This Row],[Processo]],12,4)</f>
        <v>2019</v>
      </c>
      <c r="D122" s="769" t="str">
        <f>RIGHT(control[[#This Row],[Processo]],4)</f>
        <v>0002</v>
      </c>
      <c r="E122" s="770" t="s">
        <v>490</v>
      </c>
      <c r="F122" s="772" t="s">
        <v>919</v>
      </c>
      <c r="G122" s="773" t="s">
        <v>1020</v>
      </c>
      <c r="H122" s="770" t="s">
        <v>194</v>
      </c>
      <c r="I122" s="772" t="s">
        <v>921</v>
      </c>
      <c r="J122" s="773" t="s">
        <v>1019</v>
      </c>
      <c r="K122" s="772" t="s">
        <v>920</v>
      </c>
      <c r="L122" s="773" t="s">
        <v>323</v>
      </c>
      <c r="M122" s="773" t="s">
        <v>171</v>
      </c>
      <c r="N122" s="774">
        <v>24134.400000000001</v>
      </c>
      <c r="O122" s="775">
        <v>43731</v>
      </c>
      <c r="P122" s="776" t="s">
        <v>1804</v>
      </c>
      <c r="Q122" s="776" t="s">
        <v>1073</v>
      </c>
      <c r="R122" s="777" t="s">
        <v>17</v>
      </c>
      <c r="S122" s="778" t="s">
        <v>954</v>
      </c>
      <c r="T122" s="779" t="s">
        <v>491</v>
      </c>
      <c r="U122" s="773" t="s">
        <v>1246</v>
      </c>
      <c r="V122" s="779" t="s">
        <v>1259</v>
      </c>
      <c r="W122" s="780" t="s">
        <v>1002</v>
      </c>
      <c r="X122" s="781" t="s">
        <v>20</v>
      </c>
      <c r="Y122" s="791">
        <v>4200</v>
      </c>
      <c r="Z122" s="789" t="s">
        <v>1627</v>
      </c>
      <c r="AA122" s="905"/>
      <c r="AB122" s="774"/>
      <c r="AC122" s="775"/>
      <c r="AD122" s="792"/>
      <c r="AE122" s="774"/>
      <c r="AF122" s="775"/>
      <c r="AG122" s="793"/>
      <c r="AH122" s="774"/>
      <c r="AI122" s="775"/>
      <c r="AJ122" s="775"/>
      <c r="AK122" s="774"/>
      <c r="AL122" s="775"/>
      <c r="AM122" s="89"/>
      <c r="AN122" s="774"/>
      <c r="AO122" s="775"/>
      <c r="AP122" s="89"/>
      <c r="AQ122" s="775"/>
      <c r="AR122" s="775"/>
      <c r="AS122" s="775"/>
      <c r="AT122" s="78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22" s="788"/>
      <c r="AV122" s="1044" t="s">
        <v>1007</v>
      </c>
    </row>
    <row r="123" spans="1:48" ht="35.15" customHeight="1" x14ac:dyDescent="0.3">
      <c r="A123" s="1052" t="s">
        <v>2020</v>
      </c>
      <c r="B123" s="795" t="s">
        <v>492</v>
      </c>
      <c r="C123" s="796" t="str">
        <f>MID(control[[#This Row],[Processo]],12,4)</f>
        <v>2018</v>
      </c>
      <c r="D123" s="797" t="str">
        <f>RIGHT(control[[#This Row],[Processo]],4)</f>
        <v>0100</v>
      </c>
      <c r="E123" s="798" t="s">
        <v>493</v>
      </c>
      <c r="F123" s="799" t="s">
        <v>919</v>
      </c>
      <c r="G123" s="800" t="s">
        <v>1020</v>
      </c>
      <c r="H123" s="798" t="s">
        <v>494</v>
      </c>
      <c r="I123" s="799" t="s">
        <v>1027</v>
      </c>
      <c r="J123" s="800" t="s">
        <v>1020</v>
      </c>
      <c r="K123" s="799" t="s">
        <v>920</v>
      </c>
      <c r="L123" s="800" t="s">
        <v>323</v>
      </c>
      <c r="M123" s="800" t="s">
        <v>92</v>
      </c>
      <c r="N123" s="801">
        <v>5000</v>
      </c>
      <c r="O123" s="802">
        <v>43733</v>
      </c>
      <c r="P123" s="803" t="s">
        <v>1127</v>
      </c>
      <c r="Q123" s="804" t="s">
        <v>1073</v>
      </c>
      <c r="R123" s="805" t="s">
        <v>17</v>
      </c>
      <c r="S123" s="806" t="s">
        <v>949</v>
      </c>
      <c r="T123" s="807" t="s">
        <v>445</v>
      </c>
      <c r="U123" s="800" t="s">
        <v>1252</v>
      </c>
      <c r="V123" s="807" t="s">
        <v>655</v>
      </c>
      <c r="W123" s="808" t="s">
        <v>1002</v>
      </c>
      <c r="X123" s="809" t="s">
        <v>20</v>
      </c>
      <c r="Y123" s="810" t="s">
        <v>0</v>
      </c>
      <c r="Z123" s="812"/>
      <c r="AA123" s="810"/>
      <c r="AB123" s="812"/>
      <c r="AC123" s="813"/>
      <c r="AD123" s="814"/>
      <c r="AE123" s="812"/>
      <c r="AF123" s="813"/>
      <c r="AG123" s="815"/>
      <c r="AH123" s="812"/>
      <c r="AI123" s="813"/>
      <c r="AJ123" s="813"/>
      <c r="AK123" s="812"/>
      <c r="AL123" s="813"/>
      <c r="AM123" s="794"/>
      <c r="AN123" s="812"/>
      <c r="AO123" s="813"/>
      <c r="AP123" s="794"/>
      <c r="AQ123" s="813"/>
      <c r="AR123" s="813"/>
      <c r="AS123" s="813"/>
      <c r="AT123" s="8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23" s="834"/>
      <c r="AV123" s="1043" t="s">
        <v>1007</v>
      </c>
    </row>
    <row r="124" spans="1:48" ht="35.15" customHeight="1" x14ac:dyDescent="0.3">
      <c r="A124" s="69" t="s">
        <v>2021</v>
      </c>
      <c r="B124" s="1" t="s">
        <v>495</v>
      </c>
      <c r="C124" s="82" t="str">
        <f>MID(control[[#This Row],[Processo]],12,4)</f>
        <v>2008</v>
      </c>
      <c r="D124" s="82" t="str">
        <f>RIGHT(control[[#This Row],[Processo]],4)</f>
        <v>0100</v>
      </c>
      <c r="E124" s="85" t="s">
        <v>496</v>
      </c>
      <c r="F124" s="86" t="s">
        <v>919</v>
      </c>
      <c r="G124" s="87" t="s">
        <v>1020</v>
      </c>
      <c r="H124" s="85" t="s">
        <v>497</v>
      </c>
      <c r="I124" s="86" t="s">
        <v>921</v>
      </c>
      <c r="J124" s="87" t="s">
        <v>1020</v>
      </c>
      <c r="K124" s="86" t="s">
        <v>920</v>
      </c>
      <c r="L124" s="87" t="s">
        <v>323</v>
      </c>
      <c r="M124" s="87" t="s">
        <v>428</v>
      </c>
      <c r="N124" s="88">
        <v>230000</v>
      </c>
      <c r="O124" s="89">
        <v>43734</v>
      </c>
      <c r="P124" s="90" t="s">
        <v>1806</v>
      </c>
      <c r="Q124" s="127" t="s">
        <v>1805</v>
      </c>
      <c r="R124" s="91" t="s">
        <v>17</v>
      </c>
      <c r="S124" s="92" t="s">
        <v>941</v>
      </c>
      <c r="T124" s="93" t="s">
        <v>854</v>
      </c>
      <c r="U124" s="82" t="s">
        <v>1257</v>
      </c>
      <c r="V124" s="93" t="s">
        <v>1292</v>
      </c>
      <c r="W124" s="94" t="s">
        <v>19</v>
      </c>
      <c r="X124" s="95" t="s">
        <v>20</v>
      </c>
      <c r="Y124" s="131" t="s">
        <v>15</v>
      </c>
      <c r="Z124" s="88">
        <v>728</v>
      </c>
      <c r="AA124" s="131"/>
      <c r="AB124" s="88"/>
      <c r="AC124" s="89"/>
      <c r="AD124" s="146"/>
      <c r="AE124" s="88"/>
      <c r="AF124" s="89"/>
      <c r="AG124" s="129"/>
      <c r="AH124" s="88"/>
      <c r="AI124" s="89"/>
      <c r="AJ124" s="89"/>
      <c r="AK124" s="88"/>
      <c r="AL124" s="89"/>
      <c r="AM124" s="89"/>
      <c r="AN124" s="88"/>
      <c r="AO124" s="89"/>
      <c r="AP124" s="89"/>
      <c r="AQ124" s="89"/>
      <c r="AR124" s="89"/>
      <c r="AS124" s="89"/>
      <c r="AT12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728</v>
      </c>
      <c r="AU124" s="101"/>
      <c r="AV124" s="1041">
        <v>-1</v>
      </c>
    </row>
    <row r="125" spans="1:48" ht="35.15" customHeight="1" x14ac:dyDescent="0.3">
      <c r="A125" s="1048" t="s">
        <v>2022</v>
      </c>
      <c r="B125" s="187" t="s">
        <v>498</v>
      </c>
      <c r="C125" s="188" t="str">
        <f>MID(control[[#This Row],[Processo]],12,4)</f>
        <v>2017</v>
      </c>
      <c r="D125" s="188" t="str">
        <f>RIGHT(control[[#This Row],[Processo]],4)</f>
        <v>0224</v>
      </c>
      <c r="E125" s="202" t="s">
        <v>499</v>
      </c>
      <c r="F125" s="203" t="s">
        <v>931</v>
      </c>
      <c r="G125" s="204" t="s">
        <v>1019</v>
      </c>
      <c r="H125" s="202" t="s">
        <v>52</v>
      </c>
      <c r="I125" s="203" t="s">
        <v>1104</v>
      </c>
      <c r="J125" s="204" t="s">
        <v>1019</v>
      </c>
      <c r="K125" s="203" t="s">
        <v>920</v>
      </c>
      <c r="L125" s="204" t="s">
        <v>86</v>
      </c>
      <c r="M125" s="204" t="s">
        <v>306</v>
      </c>
      <c r="N125" s="205">
        <v>28564.959999999999</v>
      </c>
      <c r="O125" s="206">
        <v>43741</v>
      </c>
      <c r="P125" s="207" t="s">
        <v>1128</v>
      </c>
      <c r="Q125" s="207" t="s">
        <v>1129</v>
      </c>
      <c r="R125" s="208" t="s">
        <v>17</v>
      </c>
      <c r="S125" s="209" t="s">
        <v>962</v>
      </c>
      <c r="T125" s="210" t="s">
        <v>93</v>
      </c>
      <c r="U125" s="204" t="s">
        <v>1246</v>
      </c>
      <c r="V125" s="210" t="s">
        <v>1259</v>
      </c>
      <c r="W125" s="199" t="s">
        <v>1002</v>
      </c>
      <c r="X125" s="200" t="s">
        <v>20</v>
      </c>
      <c r="Y125" s="211">
        <v>6600</v>
      </c>
      <c r="Z125" s="212" t="s">
        <v>1627</v>
      </c>
      <c r="AA125" s="233"/>
      <c r="AB125" s="205"/>
      <c r="AC125" s="206"/>
      <c r="AD125" s="227"/>
      <c r="AE125" s="205"/>
      <c r="AF125" s="206"/>
      <c r="AG125" s="242"/>
      <c r="AH125" s="205"/>
      <c r="AI125" s="206"/>
      <c r="AJ125" s="206"/>
      <c r="AK125" s="205"/>
      <c r="AL125" s="206"/>
      <c r="AM125" s="83"/>
      <c r="AN125" s="205"/>
      <c r="AO125" s="206"/>
      <c r="AP125" s="83"/>
      <c r="AQ125" s="206"/>
      <c r="AR125" s="206"/>
      <c r="AS125" s="206"/>
      <c r="AT12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25" s="846" t="s">
        <v>38</v>
      </c>
      <c r="AV125" s="1040">
        <v>0</v>
      </c>
    </row>
    <row r="126" spans="1:48" ht="35.15" customHeight="1" x14ac:dyDescent="0.3">
      <c r="A126" s="69" t="s">
        <v>2023</v>
      </c>
      <c r="B126" s="1" t="s">
        <v>500</v>
      </c>
      <c r="C126" s="82" t="str">
        <f>MID(control[[#This Row],[Processo]],12,4)</f>
        <v>2016</v>
      </c>
      <c r="D126" s="82" t="str">
        <f>RIGHT(control[[#This Row],[Processo]],4)</f>
        <v>0100</v>
      </c>
      <c r="E126" s="85" t="s">
        <v>1202</v>
      </c>
      <c r="F126" s="86" t="s">
        <v>1049</v>
      </c>
      <c r="G126" s="87" t="s">
        <v>1019</v>
      </c>
      <c r="H126" s="85" t="s">
        <v>838</v>
      </c>
      <c r="I126" s="86" t="s">
        <v>1023</v>
      </c>
      <c r="J126" s="87" t="s">
        <v>1020</v>
      </c>
      <c r="K126" s="86" t="s">
        <v>920</v>
      </c>
      <c r="L126" s="87" t="s">
        <v>29</v>
      </c>
      <c r="M126" s="87" t="s">
        <v>241</v>
      </c>
      <c r="N126" s="88">
        <v>7000</v>
      </c>
      <c r="O126" s="89">
        <v>43742</v>
      </c>
      <c r="P126" s="90" t="s">
        <v>1130</v>
      </c>
      <c r="Q126" s="90" t="s">
        <v>1131</v>
      </c>
      <c r="R126" s="91" t="s">
        <v>17</v>
      </c>
      <c r="S126" s="92" t="s">
        <v>942</v>
      </c>
      <c r="T126" s="93" t="s">
        <v>271</v>
      </c>
      <c r="U126" s="82" t="s">
        <v>1252</v>
      </c>
      <c r="V126" s="93" t="s">
        <v>655</v>
      </c>
      <c r="W126" s="94" t="s">
        <v>1002</v>
      </c>
      <c r="X126" s="95" t="s">
        <v>20</v>
      </c>
      <c r="Y126" s="88">
        <v>5700</v>
      </c>
      <c r="Z126" s="88">
        <v>3000</v>
      </c>
      <c r="AA126" s="131"/>
      <c r="AB126" s="88">
        <v>3000</v>
      </c>
      <c r="AC126" s="89">
        <v>43868</v>
      </c>
      <c r="AD126" s="146" t="s">
        <v>1807</v>
      </c>
      <c r="AE126" s="88">
        <v>1507.23</v>
      </c>
      <c r="AF126" s="89">
        <v>43928</v>
      </c>
      <c r="AG126" s="129" t="s">
        <v>1787</v>
      </c>
      <c r="AH126" s="88"/>
      <c r="AI126" s="89"/>
      <c r="AJ126" s="89"/>
      <c r="AK126" s="88"/>
      <c r="AL126" s="89"/>
      <c r="AM126" s="89"/>
      <c r="AN126" s="88"/>
      <c r="AO126" s="89"/>
      <c r="AP126" s="89"/>
      <c r="AQ126" s="89"/>
      <c r="AR126" s="89"/>
      <c r="AS126" s="89"/>
      <c r="AT12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1500</v>
      </c>
      <c r="AU126" s="101"/>
      <c r="AV126" s="1041" t="s">
        <v>1005</v>
      </c>
    </row>
    <row r="127" spans="1:48" ht="35.15" customHeight="1" x14ac:dyDescent="0.3">
      <c r="A127" s="1051" t="s">
        <v>2024</v>
      </c>
      <c r="B127" s="187" t="s">
        <v>501</v>
      </c>
      <c r="C127" s="188" t="str">
        <f>MID(control[[#This Row],[Processo]],12,4)</f>
        <v>2014</v>
      </c>
      <c r="D127" s="221" t="s">
        <v>2419</v>
      </c>
      <c r="E127" s="202" t="s">
        <v>502</v>
      </c>
      <c r="F127" s="203" t="s">
        <v>925</v>
      </c>
      <c r="G127" s="204" t="s">
        <v>1020</v>
      </c>
      <c r="H127" s="202" t="s">
        <v>2418</v>
      </c>
      <c r="I127" s="203" t="s">
        <v>928</v>
      </c>
      <c r="J127" s="204" t="s">
        <v>1047</v>
      </c>
      <c r="K127" s="203" t="s">
        <v>920</v>
      </c>
      <c r="L127" s="204" t="s">
        <v>29</v>
      </c>
      <c r="M127" s="204" t="s">
        <v>503</v>
      </c>
      <c r="N127" s="205">
        <v>78559.27</v>
      </c>
      <c r="O127" s="206">
        <v>43742</v>
      </c>
      <c r="P127" s="207" t="s">
        <v>1848</v>
      </c>
      <c r="Q127" s="207" t="s">
        <v>1073</v>
      </c>
      <c r="R127" s="208" t="s">
        <v>17</v>
      </c>
      <c r="S127" s="209" t="s">
        <v>1464</v>
      </c>
      <c r="T127" s="210" t="s">
        <v>264</v>
      </c>
      <c r="U127" s="204" t="s">
        <v>374</v>
      </c>
      <c r="V127" s="210" t="s">
        <v>375</v>
      </c>
      <c r="W127" s="199" t="s">
        <v>1002</v>
      </c>
      <c r="X127" s="200" t="s">
        <v>38</v>
      </c>
      <c r="Y127" s="412" t="s">
        <v>15</v>
      </c>
      <c r="Z127" s="205">
        <v>484</v>
      </c>
      <c r="AA127" s="412"/>
      <c r="AB127" s="205">
        <v>484</v>
      </c>
      <c r="AC127" s="206">
        <v>44040</v>
      </c>
      <c r="AD127" s="227" t="s">
        <v>1809</v>
      </c>
      <c r="AE127" s="205"/>
      <c r="AF127" s="206"/>
      <c r="AG127" s="242"/>
      <c r="AH127" s="205"/>
      <c r="AI127" s="206"/>
      <c r="AJ127" s="206"/>
      <c r="AK127" s="205"/>
      <c r="AL127" s="206"/>
      <c r="AM127" s="206"/>
      <c r="AN127" s="205"/>
      <c r="AO127" s="206"/>
      <c r="AP127" s="206"/>
      <c r="AQ127" s="206"/>
      <c r="AR127" s="206"/>
      <c r="AS127" s="206"/>
      <c r="AT127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484</v>
      </c>
      <c r="AU127" s="218"/>
      <c r="AV127" s="1040">
        <v>-1</v>
      </c>
    </row>
    <row r="128" spans="1:48" ht="35.15" customHeight="1" x14ac:dyDescent="0.3">
      <c r="A128" s="69" t="s">
        <v>2025</v>
      </c>
      <c r="B128" s="1" t="s">
        <v>504</v>
      </c>
      <c r="C128" s="82" t="str">
        <f>MID(control[[#This Row],[Processo]],12,4)</f>
        <v>2014</v>
      </c>
      <c r="D128" s="82" t="str">
        <f>RIGHT(control[[#This Row],[Processo]],4)</f>
        <v>0100</v>
      </c>
      <c r="E128" s="85" t="s">
        <v>505</v>
      </c>
      <c r="F128" s="35" t="s">
        <v>925</v>
      </c>
      <c r="G128" s="87" t="s">
        <v>1019</v>
      </c>
      <c r="H128" s="85" t="s">
        <v>506</v>
      </c>
      <c r="I128" s="86" t="s">
        <v>1023</v>
      </c>
      <c r="J128" s="87" t="s">
        <v>1020</v>
      </c>
      <c r="K128" s="86" t="s">
        <v>920</v>
      </c>
      <c r="L128" s="87" t="s">
        <v>141</v>
      </c>
      <c r="M128" s="87" t="s">
        <v>215</v>
      </c>
      <c r="N128" s="88">
        <v>1711826.34</v>
      </c>
      <c r="O128" s="89">
        <v>43746</v>
      </c>
      <c r="P128" s="90" t="s">
        <v>1132</v>
      </c>
      <c r="Q128" s="90" t="s">
        <v>1073</v>
      </c>
      <c r="R128" s="150" t="s">
        <v>17</v>
      </c>
      <c r="S128" s="92" t="s">
        <v>941</v>
      </c>
      <c r="T128" s="93" t="s">
        <v>854</v>
      </c>
      <c r="U128" s="82" t="s">
        <v>1293</v>
      </c>
      <c r="V128" s="93" t="s">
        <v>654</v>
      </c>
      <c r="W128" s="94" t="s">
        <v>1002</v>
      </c>
      <c r="X128" s="95" t="s">
        <v>20</v>
      </c>
      <c r="Y128" s="88">
        <v>15000</v>
      </c>
      <c r="Z128" s="88">
        <v>15000</v>
      </c>
      <c r="AA128" s="131"/>
      <c r="AB128" s="88">
        <v>15000</v>
      </c>
      <c r="AC128" s="89">
        <v>43861</v>
      </c>
      <c r="AD128" s="146" t="s">
        <v>1810</v>
      </c>
      <c r="AE128" s="88"/>
      <c r="AF128" s="89"/>
      <c r="AG128" s="129"/>
      <c r="AH128" s="88"/>
      <c r="AI128" s="89"/>
      <c r="AJ128" s="89"/>
      <c r="AK128" s="88"/>
      <c r="AL128" s="89"/>
      <c r="AM128" s="89"/>
      <c r="AN128" s="88"/>
      <c r="AO128" s="89"/>
      <c r="AP128" s="89"/>
      <c r="AQ128" s="89"/>
      <c r="AR128" s="89"/>
      <c r="AS128" s="89"/>
      <c r="AT12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15000</v>
      </c>
      <c r="AU128" s="101"/>
      <c r="AV128" s="1041" t="s">
        <v>1006</v>
      </c>
    </row>
    <row r="129" spans="1:48" ht="35.15" customHeight="1" x14ac:dyDescent="0.3">
      <c r="A129" s="69" t="s">
        <v>2026</v>
      </c>
      <c r="B129" s="1" t="s">
        <v>507</v>
      </c>
      <c r="C129" s="82" t="str">
        <f>MID(control[[#This Row],[Processo]],12,4)</f>
        <v>2018</v>
      </c>
      <c r="D129" s="82" t="str">
        <f>RIGHT(control[[#This Row],[Processo]],4)</f>
        <v>0002</v>
      </c>
      <c r="E129" s="85" t="s">
        <v>508</v>
      </c>
      <c r="F129" s="35" t="s">
        <v>925</v>
      </c>
      <c r="G129" s="87" t="s">
        <v>1019</v>
      </c>
      <c r="H129" s="85" t="s">
        <v>509</v>
      </c>
      <c r="I129" s="86" t="s">
        <v>1102</v>
      </c>
      <c r="J129" s="82" t="s">
        <v>1019</v>
      </c>
      <c r="K129" s="86" t="s">
        <v>920</v>
      </c>
      <c r="L129" s="87" t="s">
        <v>29</v>
      </c>
      <c r="M129" s="87" t="s">
        <v>62</v>
      </c>
      <c r="N129" s="88">
        <v>530750</v>
      </c>
      <c r="O129" s="89">
        <v>43749</v>
      </c>
      <c r="P129" s="90" t="s">
        <v>1133</v>
      </c>
      <c r="Q129" s="90" t="s">
        <v>1073</v>
      </c>
      <c r="R129" s="91" t="s">
        <v>17</v>
      </c>
      <c r="S129" s="92" t="s">
        <v>949</v>
      </c>
      <c r="T129" s="93" t="s">
        <v>445</v>
      </c>
      <c r="U129" s="82" t="s">
        <v>1256</v>
      </c>
      <c r="V129" s="93" t="s">
        <v>1258</v>
      </c>
      <c r="W129" s="94" t="s">
        <v>1002</v>
      </c>
      <c r="X129" s="95" t="s">
        <v>20</v>
      </c>
      <c r="Y129" s="88">
        <v>500</v>
      </c>
      <c r="Z129" s="88"/>
      <c r="AA129" s="131"/>
      <c r="AB129" s="88">
        <v>4500</v>
      </c>
      <c r="AC129" s="89">
        <v>43797</v>
      </c>
      <c r="AD129" s="146" t="s">
        <v>1811</v>
      </c>
      <c r="AE129" s="88">
        <v>4525.53</v>
      </c>
      <c r="AF129" s="89">
        <v>44316</v>
      </c>
      <c r="AG129" s="335" t="s">
        <v>2591</v>
      </c>
      <c r="AH129" s="336"/>
      <c r="AI129" s="337"/>
      <c r="AJ129" s="337"/>
      <c r="AK129" s="88"/>
      <c r="AL129" s="89"/>
      <c r="AM129" s="89"/>
      <c r="AN129" s="88"/>
      <c r="AO129" s="89"/>
      <c r="AP129" s="89"/>
      <c r="AQ129" s="89"/>
      <c r="AR129" s="89"/>
      <c r="AS129" s="89"/>
      <c r="AT129" s="14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29" s="101"/>
      <c r="AV129" s="1041" t="s">
        <v>1005</v>
      </c>
    </row>
    <row r="130" spans="1:48" ht="35.15" customHeight="1" x14ac:dyDescent="0.3">
      <c r="A130" s="69" t="s">
        <v>2027</v>
      </c>
      <c r="B130" s="1" t="s">
        <v>510</v>
      </c>
      <c r="C130" s="82" t="str">
        <f>MID(control[[#This Row],[Processo]],12,4)</f>
        <v>2010</v>
      </c>
      <c r="D130" s="82" t="str">
        <f>RIGHT(control[[#This Row],[Processo]],4)</f>
        <v>6500</v>
      </c>
      <c r="E130" s="85" t="s">
        <v>511</v>
      </c>
      <c r="F130" s="86" t="s">
        <v>931</v>
      </c>
      <c r="G130" s="87" t="s">
        <v>1019</v>
      </c>
      <c r="H130" s="85" t="s">
        <v>932</v>
      </c>
      <c r="I130" s="86" t="s">
        <v>934</v>
      </c>
      <c r="J130" s="87" t="s">
        <v>1020</v>
      </c>
      <c r="K130" s="86" t="s">
        <v>920</v>
      </c>
      <c r="L130" s="87" t="s">
        <v>82</v>
      </c>
      <c r="M130" s="333" t="s">
        <v>2589</v>
      </c>
      <c r="N130" s="88">
        <v>993339.03</v>
      </c>
      <c r="O130" s="89">
        <v>43747</v>
      </c>
      <c r="P130" s="861" t="s">
        <v>2930</v>
      </c>
      <c r="Q130" s="90" t="s">
        <v>1073</v>
      </c>
      <c r="R130" s="91" t="s">
        <v>25</v>
      </c>
      <c r="S130" s="92" t="s">
        <v>2798</v>
      </c>
      <c r="T130" s="93" t="s">
        <v>481</v>
      </c>
      <c r="U130" s="87" t="s">
        <v>1242</v>
      </c>
      <c r="V130" s="93" t="s">
        <v>1277</v>
      </c>
      <c r="W130" s="94" t="s">
        <v>19</v>
      </c>
      <c r="X130" s="95" t="s">
        <v>20</v>
      </c>
      <c r="Y130" s="88">
        <v>16500</v>
      </c>
      <c r="Z130" s="118">
        <v>0</v>
      </c>
      <c r="AA130" s="908"/>
      <c r="AB130" s="88"/>
      <c r="AC130" s="89"/>
      <c r="AD130" s="146"/>
      <c r="AE130" s="88"/>
      <c r="AF130" s="89"/>
      <c r="AG130" s="129"/>
      <c r="AH130" s="88"/>
      <c r="AI130" s="89"/>
      <c r="AJ130" s="89"/>
      <c r="AK130" s="88"/>
      <c r="AL130" s="89"/>
      <c r="AM130" s="89"/>
      <c r="AN130" s="88"/>
      <c r="AO130" s="89"/>
      <c r="AP130" s="89"/>
      <c r="AQ130" s="89"/>
      <c r="AR130" s="89"/>
      <c r="AS130" s="89"/>
      <c r="AT130" s="14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0" s="101"/>
      <c r="AV130" s="1041">
        <v>1</v>
      </c>
    </row>
    <row r="131" spans="1:48" ht="35.15" customHeight="1" x14ac:dyDescent="0.3">
      <c r="A131" s="69" t="s">
        <v>2028</v>
      </c>
      <c r="B131" s="1" t="s">
        <v>512</v>
      </c>
      <c r="C131" s="82" t="str">
        <f>MID(control[[#This Row],[Processo]],12,4)</f>
        <v>2014</v>
      </c>
      <c r="D131" s="82" t="str">
        <f>RIGHT(control[[#This Row],[Processo]],4)</f>
        <v>0002</v>
      </c>
      <c r="E131" s="85" t="s">
        <v>214</v>
      </c>
      <c r="F131" s="143" t="s">
        <v>919</v>
      </c>
      <c r="G131" s="87" t="s">
        <v>1019</v>
      </c>
      <c r="H131" s="85" t="s">
        <v>1033</v>
      </c>
      <c r="I131" s="86" t="s">
        <v>1027</v>
      </c>
      <c r="J131" s="87" t="s">
        <v>1020</v>
      </c>
      <c r="K131" s="86" t="s">
        <v>920</v>
      </c>
      <c r="L131" s="87" t="s">
        <v>323</v>
      </c>
      <c r="M131" s="87" t="s">
        <v>215</v>
      </c>
      <c r="N131" s="88">
        <v>132899.5</v>
      </c>
      <c r="O131" s="89">
        <v>43749</v>
      </c>
      <c r="P131" s="90" t="s">
        <v>1034</v>
      </c>
      <c r="Q131" s="90" t="s">
        <v>1035</v>
      </c>
      <c r="R131" s="150" t="s">
        <v>17</v>
      </c>
      <c r="S131" s="92" t="s">
        <v>951</v>
      </c>
      <c r="T131" s="93" t="s">
        <v>254</v>
      </c>
      <c r="U131" s="87" t="s">
        <v>1246</v>
      </c>
      <c r="V131" s="93" t="s">
        <v>1259</v>
      </c>
      <c r="W131" s="94" t="s">
        <v>1002</v>
      </c>
      <c r="X131" s="95" t="s">
        <v>20</v>
      </c>
      <c r="Y131" s="88">
        <v>2600</v>
      </c>
      <c r="Z131" s="88">
        <v>2600</v>
      </c>
      <c r="AA131" s="131"/>
      <c r="AB131" s="97">
        <v>2600</v>
      </c>
      <c r="AC131" s="98">
        <v>42550</v>
      </c>
      <c r="AD131" s="312" t="s">
        <v>2566</v>
      </c>
      <c r="AE131" s="97"/>
      <c r="AF131" s="98"/>
      <c r="AG131" s="123"/>
      <c r="AH131" s="97"/>
      <c r="AI131" s="98"/>
      <c r="AJ131" s="98"/>
      <c r="AK131" s="97"/>
      <c r="AL131" s="98"/>
      <c r="AM131" s="98"/>
      <c r="AN131" s="97"/>
      <c r="AO131" s="98"/>
      <c r="AP131" s="98"/>
      <c r="AQ131" s="98"/>
      <c r="AR131" s="98"/>
      <c r="AS131" s="98"/>
      <c r="AT13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2600</v>
      </c>
      <c r="AU131" s="101"/>
      <c r="AV131" s="1041" t="s">
        <v>1005</v>
      </c>
    </row>
    <row r="132" spans="1:48" ht="35.15" customHeight="1" x14ac:dyDescent="0.3">
      <c r="A132" s="1048" t="s">
        <v>2029</v>
      </c>
      <c r="B132" s="187" t="s">
        <v>513</v>
      </c>
      <c r="C132" s="188" t="str">
        <f>MID(control[[#This Row],[Processo]],12,4)</f>
        <v>2019</v>
      </c>
      <c r="D132" s="188" t="str">
        <f>RIGHT(control[[#This Row],[Processo]],4)</f>
        <v>0008</v>
      </c>
      <c r="E132" s="202" t="s">
        <v>514</v>
      </c>
      <c r="F132" s="234" t="s">
        <v>919</v>
      </c>
      <c r="G132" s="204" t="s">
        <v>1020</v>
      </c>
      <c r="H132" s="202" t="s">
        <v>930</v>
      </c>
      <c r="I132" s="203" t="s">
        <v>921</v>
      </c>
      <c r="J132" s="204" t="s">
        <v>1019</v>
      </c>
      <c r="K132" s="203" t="s">
        <v>920</v>
      </c>
      <c r="L132" s="204" t="s">
        <v>29</v>
      </c>
      <c r="M132" s="204" t="s">
        <v>457</v>
      </c>
      <c r="N132" s="205">
        <v>17575.88</v>
      </c>
      <c r="O132" s="206">
        <v>43755</v>
      </c>
      <c r="P132" s="207" t="s">
        <v>1812</v>
      </c>
      <c r="Q132" s="207" t="s">
        <v>1073</v>
      </c>
      <c r="R132" s="236" t="s">
        <v>17</v>
      </c>
      <c r="S132" s="209" t="s">
        <v>1464</v>
      </c>
      <c r="T132" s="210" t="s">
        <v>264</v>
      </c>
      <c r="U132" s="204" t="s">
        <v>374</v>
      </c>
      <c r="V132" s="210" t="s">
        <v>375</v>
      </c>
      <c r="W132" s="199" t="s">
        <v>1002</v>
      </c>
      <c r="X132" s="200" t="s">
        <v>20</v>
      </c>
      <c r="Y132" s="205">
        <v>2500</v>
      </c>
      <c r="Z132" s="212" t="s">
        <v>1627</v>
      </c>
      <c r="AA132" s="233"/>
      <c r="AB132" s="205"/>
      <c r="AC132" s="206"/>
      <c r="AD132" s="227"/>
      <c r="AE132" s="205"/>
      <c r="AF132" s="206"/>
      <c r="AG132" s="242"/>
      <c r="AH132" s="205"/>
      <c r="AI132" s="206"/>
      <c r="AJ132" s="206"/>
      <c r="AK132" s="205"/>
      <c r="AL132" s="206"/>
      <c r="AM132" s="83"/>
      <c r="AN132" s="205"/>
      <c r="AO132" s="206"/>
      <c r="AP132" s="83"/>
      <c r="AQ132" s="206"/>
      <c r="AR132" s="206"/>
      <c r="AS132" s="206"/>
      <c r="AT13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2" s="218"/>
      <c r="AV132" s="1040">
        <v>0</v>
      </c>
    </row>
    <row r="133" spans="1:48" ht="35.15" customHeight="1" x14ac:dyDescent="0.3">
      <c r="A133" s="79" t="s">
        <v>2030</v>
      </c>
      <c r="B133" s="1" t="s">
        <v>515</v>
      </c>
      <c r="C133" s="82" t="str">
        <f>MID(control[[#This Row],[Processo]],12,4)</f>
        <v>2008</v>
      </c>
      <c r="D133" s="82" t="str">
        <f>RIGHT(control[[#This Row],[Processo]],4)</f>
        <v>0020</v>
      </c>
      <c r="E133" s="85" t="s">
        <v>516</v>
      </c>
      <c r="F133" s="86" t="s">
        <v>919</v>
      </c>
      <c r="G133" s="87" t="s">
        <v>1020</v>
      </c>
      <c r="H133" s="85" t="s">
        <v>517</v>
      </c>
      <c r="I133" s="86" t="s">
        <v>921</v>
      </c>
      <c r="J133" s="87" t="s">
        <v>1020</v>
      </c>
      <c r="K133" s="86" t="s">
        <v>920</v>
      </c>
      <c r="L133" s="87" t="s">
        <v>141</v>
      </c>
      <c r="M133" s="87" t="s">
        <v>318</v>
      </c>
      <c r="N133" s="88">
        <v>14256</v>
      </c>
      <c r="O133" s="89">
        <v>43754</v>
      </c>
      <c r="P133" s="90" t="s">
        <v>1134</v>
      </c>
      <c r="Q133" s="90" t="s">
        <v>1135</v>
      </c>
      <c r="R133" s="91" t="s">
        <v>17</v>
      </c>
      <c r="S133" s="92" t="s">
        <v>994</v>
      </c>
      <c r="T133" s="93" t="s">
        <v>518</v>
      </c>
      <c r="U133" s="87" t="s">
        <v>374</v>
      </c>
      <c r="V133" s="93" t="s">
        <v>375</v>
      </c>
      <c r="W133" s="94" t="s">
        <v>1002</v>
      </c>
      <c r="X133" s="95" t="s">
        <v>38</v>
      </c>
      <c r="Y133" s="97">
        <v>4000</v>
      </c>
      <c r="Z133" s="97">
        <v>4000</v>
      </c>
      <c r="AA133" s="99"/>
      <c r="AB133" s="97">
        <v>4000</v>
      </c>
      <c r="AC133" s="98">
        <v>43788</v>
      </c>
      <c r="AD133" s="146" t="s">
        <v>1813</v>
      </c>
      <c r="AE133" s="97"/>
      <c r="AF133" s="98"/>
      <c r="AG133" s="123"/>
      <c r="AH133" s="97"/>
      <c r="AI133" s="98"/>
      <c r="AJ133" s="98"/>
      <c r="AK133" s="97"/>
      <c r="AL133" s="98"/>
      <c r="AM133" s="98"/>
      <c r="AN133" s="97"/>
      <c r="AO133" s="98"/>
      <c r="AP133" s="98"/>
      <c r="AQ133" s="98"/>
      <c r="AR133" s="98"/>
      <c r="AS133" s="98"/>
      <c r="AT13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4000</v>
      </c>
      <c r="AU133" s="101"/>
      <c r="AV133" s="1041" t="s">
        <v>1006</v>
      </c>
    </row>
    <row r="134" spans="1:48" ht="35.15" customHeight="1" x14ac:dyDescent="0.3">
      <c r="A134" s="1048" t="s">
        <v>2031</v>
      </c>
      <c r="B134" s="187" t="s">
        <v>519</v>
      </c>
      <c r="C134" s="188" t="str">
        <f>MID(control[[#This Row],[Processo]],12,4)</f>
        <v>2014</v>
      </c>
      <c r="D134" s="188" t="str">
        <f>RIGHT(control[[#This Row],[Processo]],4)</f>
        <v>0002</v>
      </c>
      <c r="E134" s="202" t="s">
        <v>520</v>
      </c>
      <c r="F134" s="203" t="s">
        <v>919</v>
      </c>
      <c r="G134" s="204" t="s">
        <v>1020</v>
      </c>
      <c r="H134" s="202" t="s">
        <v>521</v>
      </c>
      <c r="I134" s="203" t="s">
        <v>1027</v>
      </c>
      <c r="J134" s="204" t="s">
        <v>1020</v>
      </c>
      <c r="K134" s="203" t="s">
        <v>920</v>
      </c>
      <c r="L134" s="204" t="s">
        <v>29</v>
      </c>
      <c r="M134" s="204" t="s">
        <v>522</v>
      </c>
      <c r="N134" s="205">
        <v>185365.5</v>
      </c>
      <c r="O134" s="206">
        <v>43756</v>
      </c>
      <c r="P134" s="207" t="s">
        <v>1814</v>
      </c>
      <c r="Q134" s="207" t="s">
        <v>1073</v>
      </c>
      <c r="R134" s="236" t="s">
        <v>17</v>
      </c>
      <c r="S134" s="209" t="s">
        <v>949</v>
      </c>
      <c r="T134" s="210" t="s">
        <v>445</v>
      </c>
      <c r="U134" s="204" t="s">
        <v>374</v>
      </c>
      <c r="V134" s="210" t="s">
        <v>375</v>
      </c>
      <c r="W134" s="199" t="s">
        <v>1002</v>
      </c>
      <c r="X134" s="200" t="s">
        <v>38</v>
      </c>
      <c r="Y134" s="205">
        <v>2500</v>
      </c>
      <c r="Z134" s="212" t="s">
        <v>1627</v>
      </c>
      <c r="AA134" s="233"/>
      <c r="AB134" s="205"/>
      <c r="AC134" s="206"/>
      <c r="AD134" s="227"/>
      <c r="AE134" s="205"/>
      <c r="AF134" s="206"/>
      <c r="AG134" s="242"/>
      <c r="AH134" s="205"/>
      <c r="AI134" s="206"/>
      <c r="AJ134" s="206"/>
      <c r="AK134" s="205"/>
      <c r="AL134" s="206"/>
      <c r="AM134" s="83"/>
      <c r="AN134" s="205"/>
      <c r="AO134" s="206"/>
      <c r="AP134" s="83"/>
      <c r="AQ134" s="206"/>
      <c r="AR134" s="206"/>
      <c r="AS134" s="206"/>
      <c r="AT13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4" s="218"/>
      <c r="AV134" s="1040">
        <v>0</v>
      </c>
    </row>
    <row r="135" spans="1:48" ht="35.15" customHeight="1" x14ac:dyDescent="0.3">
      <c r="A135" s="1048" t="s">
        <v>2032</v>
      </c>
      <c r="B135" s="187" t="s">
        <v>523</v>
      </c>
      <c r="C135" s="188" t="str">
        <f>MID(control[[#This Row],[Processo]],12,4)</f>
        <v>2015</v>
      </c>
      <c r="D135" s="188" t="str">
        <f>RIGHT(control[[#This Row],[Processo]],4)</f>
        <v>0019</v>
      </c>
      <c r="E135" s="202" t="s">
        <v>527</v>
      </c>
      <c r="F135" s="234" t="s">
        <v>919</v>
      </c>
      <c r="G135" s="204" t="s">
        <v>1020</v>
      </c>
      <c r="H135" s="202" t="s">
        <v>524</v>
      </c>
      <c r="I135" s="203" t="s">
        <v>921</v>
      </c>
      <c r="J135" s="204" t="s">
        <v>1019</v>
      </c>
      <c r="K135" s="203" t="s">
        <v>924</v>
      </c>
      <c r="L135" s="204" t="s">
        <v>141</v>
      </c>
      <c r="M135" s="204" t="s">
        <v>215</v>
      </c>
      <c r="N135" s="205">
        <v>107581.51</v>
      </c>
      <c r="O135" s="206">
        <v>43600</v>
      </c>
      <c r="P135" s="207" t="s">
        <v>1815</v>
      </c>
      <c r="Q135" s="207" t="s">
        <v>1073</v>
      </c>
      <c r="R135" s="208" t="s">
        <v>17</v>
      </c>
      <c r="S135" s="209" t="s">
        <v>995</v>
      </c>
      <c r="T135" s="210" t="s">
        <v>525</v>
      </c>
      <c r="U135" s="204" t="s">
        <v>374</v>
      </c>
      <c r="V135" s="210" t="s">
        <v>375</v>
      </c>
      <c r="W135" s="199" t="s">
        <v>1002</v>
      </c>
      <c r="X135" s="200" t="s">
        <v>38</v>
      </c>
      <c r="Y135" s="211">
        <v>2500</v>
      </c>
      <c r="Z135" s="211">
        <v>2500</v>
      </c>
      <c r="AA135" s="223"/>
      <c r="AB135" s="211">
        <v>2500</v>
      </c>
      <c r="AC135" s="220">
        <v>43608</v>
      </c>
      <c r="AD135" s="287" t="s">
        <v>1816</v>
      </c>
      <c r="AE135" s="211">
        <v>2567.3000000000002</v>
      </c>
      <c r="AF135" s="214">
        <v>43866</v>
      </c>
      <c r="AG135" s="214" t="s">
        <v>1817</v>
      </c>
      <c r="AH135" s="211"/>
      <c r="AI135" s="220"/>
      <c r="AJ135" s="220"/>
      <c r="AK135" s="211"/>
      <c r="AL135" s="220"/>
      <c r="AM135" s="137"/>
      <c r="AN135" s="220"/>
      <c r="AO135" s="220"/>
      <c r="AP135" s="139"/>
      <c r="AQ135" s="231"/>
      <c r="AR135" s="239"/>
      <c r="AS135" s="220"/>
      <c r="AT135" s="23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5" s="218" t="s">
        <v>20</v>
      </c>
      <c r="AV135" s="1040" t="s">
        <v>1006</v>
      </c>
    </row>
    <row r="136" spans="1:48" ht="35.15" customHeight="1" x14ac:dyDescent="0.3">
      <c r="A136" s="69" t="s">
        <v>2033</v>
      </c>
      <c r="B136" s="768" t="s">
        <v>526</v>
      </c>
      <c r="C136" s="769" t="str">
        <f>MID(control[[#This Row],[Processo]],12,4)</f>
        <v>2003</v>
      </c>
      <c r="D136" s="1142" t="s">
        <v>3095</v>
      </c>
      <c r="E136" s="770" t="s">
        <v>528</v>
      </c>
      <c r="F136" s="772" t="s">
        <v>919</v>
      </c>
      <c r="G136" s="773" t="s">
        <v>1019</v>
      </c>
      <c r="H136" s="770" t="s">
        <v>529</v>
      </c>
      <c r="I136" s="772" t="s">
        <v>921</v>
      </c>
      <c r="J136" s="769" t="s">
        <v>1019</v>
      </c>
      <c r="K136" s="772" t="s">
        <v>920</v>
      </c>
      <c r="L136" s="773" t="s">
        <v>29</v>
      </c>
      <c r="M136" s="773" t="s">
        <v>530</v>
      </c>
      <c r="N136" s="774">
        <v>1678.66</v>
      </c>
      <c r="O136" s="775">
        <v>43767</v>
      </c>
      <c r="P136" s="776" t="s">
        <v>1818</v>
      </c>
      <c r="Q136" s="776" t="s">
        <v>1073</v>
      </c>
      <c r="R136" s="777" t="s">
        <v>17</v>
      </c>
      <c r="S136" s="778" t="s">
        <v>949</v>
      </c>
      <c r="T136" s="779" t="s">
        <v>445</v>
      </c>
      <c r="U136" s="773" t="s">
        <v>1255</v>
      </c>
      <c r="V136" s="779" t="s">
        <v>472</v>
      </c>
      <c r="W136" s="780" t="s">
        <v>19</v>
      </c>
      <c r="X136" s="781" t="s">
        <v>38</v>
      </c>
      <c r="Y136" s="782" t="s">
        <v>0</v>
      </c>
      <c r="Z136" s="789" t="s">
        <v>1627</v>
      </c>
      <c r="AA136" s="905"/>
      <c r="AB136" s="783"/>
      <c r="AC136" s="784"/>
      <c r="AD136" s="790"/>
      <c r="AE136" s="783"/>
      <c r="AF136" s="784"/>
      <c r="AG136" s="786"/>
      <c r="AH136" s="783"/>
      <c r="AI136" s="784"/>
      <c r="AJ136" s="784"/>
      <c r="AK136" s="783"/>
      <c r="AL136" s="784"/>
      <c r="AM136" s="784"/>
      <c r="AN136" s="783"/>
      <c r="AO136" s="784"/>
      <c r="AP136" s="784"/>
      <c r="AQ136" s="784"/>
      <c r="AR136" s="784"/>
      <c r="AS136" s="784"/>
      <c r="AT136" s="78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6" s="788"/>
      <c r="AV136" s="1044" t="s">
        <v>1007</v>
      </c>
    </row>
    <row r="137" spans="1:48" ht="35.15" customHeight="1" x14ac:dyDescent="0.3">
      <c r="A137" s="1048" t="s">
        <v>2034</v>
      </c>
      <c r="B137" s="187" t="s">
        <v>531</v>
      </c>
      <c r="C137" s="188" t="str">
        <f>MID(control[[#This Row],[Processo]],12,4)</f>
        <v>2014</v>
      </c>
      <c r="D137" s="188" t="str">
        <f>RIGHT(control[[#This Row],[Processo]],4)</f>
        <v>0564</v>
      </c>
      <c r="E137" s="202" t="s">
        <v>533</v>
      </c>
      <c r="F137" s="203" t="s">
        <v>919</v>
      </c>
      <c r="G137" s="204" t="s">
        <v>1019</v>
      </c>
      <c r="H137" s="202" t="s">
        <v>532</v>
      </c>
      <c r="I137" s="203" t="s">
        <v>921</v>
      </c>
      <c r="J137" s="204" t="s">
        <v>1019</v>
      </c>
      <c r="K137" s="203" t="s">
        <v>920</v>
      </c>
      <c r="L137" s="204" t="s">
        <v>141</v>
      </c>
      <c r="M137" s="204" t="s">
        <v>160</v>
      </c>
      <c r="N137" s="205">
        <v>1433459.84</v>
      </c>
      <c r="O137" s="206">
        <v>43773</v>
      </c>
      <c r="P137" s="207" t="s">
        <v>1819</v>
      </c>
      <c r="Q137" s="207" t="s">
        <v>1820</v>
      </c>
      <c r="R137" s="208" t="s">
        <v>17</v>
      </c>
      <c r="S137" s="209" t="s">
        <v>974</v>
      </c>
      <c r="T137" s="210" t="s">
        <v>367</v>
      </c>
      <c r="U137" s="188" t="s">
        <v>1298</v>
      </c>
      <c r="V137" s="966" t="s">
        <v>2993</v>
      </c>
      <c r="W137" s="199" t="s">
        <v>1002</v>
      </c>
      <c r="X137" s="200" t="s">
        <v>38</v>
      </c>
      <c r="Y137" s="211">
        <v>9900</v>
      </c>
      <c r="Z137" s="212" t="s">
        <v>1627</v>
      </c>
      <c r="AA137" s="233"/>
      <c r="AB137" s="237"/>
      <c r="AC137" s="214"/>
      <c r="AD137" s="238"/>
      <c r="AE137" s="216"/>
      <c r="AF137" s="214"/>
      <c r="AG137" s="214"/>
      <c r="AH137" s="216"/>
      <c r="AI137" s="214"/>
      <c r="AJ137" s="214"/>
      <c r="AK137" s="216"/>
      <c r="AL137" s="214"/>
      <c r="AM137" s="84"/>
      <c r="AN137" s="216"/>
      <c r="AO137" s="214"/>
      <c r="AP137" s="84"/>
      <c r="AQ137" s="214"/>
      <c r="AR137" s="214"/>
      <c r="AS137" s="214"/>
      <c r="AT13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37" s="218"/>
      <c r="AV137" s="1040">
        <v>0</v>
      </c>
    </row>
    <row r="138" spans="1:48" ht="35.15" customHeight="1" x14ac:dyDescent="0.3">
      <c r="A138" s="1048" t="s">
        <v>2035</v>
      </c>
      <c r="B138" s="187" t="s">
        <v>535</v>
      </c>
      <c r="C138" s="188" t="str">
        <f>MID(control[[#This Row],[Processo]],12,4)</f>
        <v>2017</v>
      </c>
      <c r="D138" s="188" t="str">
        <f>RIGHT(control[[#This Row],[Processo]],4)</f>
        <v>0002</v>
      </c>
      <c r="E138" s="202" t="s">
        <v>536</v>
      </c>
      <c r="F138" s="203" t="s">
        <v>919</v>
      </c>
      <c r="G138" s="204" t="s">
        <v>1019</v>
      </c>
      <c r="H138" s="202" t="s">
        <v>537</v>
      </c>
      <c r="I138" s="203" t="s">
        <v>1027</v>
      </c>
      <c r="J138" s="204" t="s">
        <v>1020</v>
      </c>
      <c r="K138" s="203" t="s">
        <v>920</v>
      </c>
      <c r="L138" s="204" t="s">
        <v>323</v>
      </c>
      <c r="M138" s="830" t="s">
        <v>2512</v>
      </c>
      <c r="N138" s="205">
        <v>51680.639999999999</v>
      </c>
      <c r="O138" s="206">
        <v>43781</v>
      </c>
      <c r="P138" s="207" t="s">
        <v>1136</v>
      </c>
      <c r="Q138" s="207" t="s">
        <v>1137</v>
      </c>
      <c r="R138" s="236" t="s">
        <v>17</v>
      </c>
      <c r="S138" s="209" t="s">
        <v>951</v>
      </c>
      <c r="T138" s="210" t="s">
        <v>254</v>
      </c>
      <c r="U138" s="204" t="s">
        <v>1246</v>
      </c>
      <c r="V138" s="896" t="s">
        <v>2950</v>
      </c>
      <c r="W138" s="199" t="s">
        <v>1002</v>
      </c>
      <c r="X138" s="200" t="s">
        <v>20</v>
      </c>
      <c r="Y138" s="412" t="s">
        <v>15</v>
      </c>
      <c r="Z138" s="205">
        <v>628</v>
      </c>
      <c r="AA138" s="412"/>
      <c r="AB138" s="205">
        <v>628</v>
      </c>
      <c r="AC138" s="206">
        <v>43866</v>
      </c>
      <c r="AD138" s="227" t="s">
        <v>1821</v>
      </c>
      <c r="AE138" s="205"/>
      <c r="AF138" s="206"/>
      <c r="AG138" s="242"/>
      <c r="AH138" s="205"/>
      <c r="AI138" s="206"/>
      <c r="AJ138" s="206"/>
      <c r="AK138" s="205"/>
      <c r="AL138" s="206"/>
      <c r="AM138" s="206"/>
      <c r="AN138" s="205"/>
      <c r="AO138" s="206"/>
      <c r="AP138" s="206"/>
      <c r="AQ138" s="206"/>
      <c r="AR138" s="206"/>
      <c r="AS138" s="206"/>
      <c r="AT138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628</v>
      </c>
      <c r="AU138" s="218"/>
      <c r="AV138" s="1040">
        <v>-1</v>
      </c>
    </row>
    <row r="139" spans="1:48" ht="35.15" customHeight="1" x14ac:dyDescent="0.3">
      <c r="A139" s="69" t="s">
        <v>2036</v>
      </c>
      <c r="B139" s="1" t="s">
        <v>538</v>
      </c>
      <c r="C139" s="82" t="str">
        <f>MID(control[[#This Row],[Processo]],12,4)</f>
        <v>2016</v>
      </c>
      <c r="D139" s="82" t="str">
        <f>RIGHT(control[[#This Row],[Processo]],4)</f>
        <v>0004</v>
      </c>
      <c r="E139" s="85" t="s">
        <v>539</v>
      </c>
      <c r="F139" s="86" t="s">
        <v>925</v>
      </c>
      <c r="G139" s="87" t="s">
        <v>1019</v>
      </c>
      <c r="H139" s="648" t="s">
        <v>214</v>
      </c>
      <c r="I139" s="86" t="s">
        <v>1102</v>
      </c>
      <c r="J139" s="87" t="s">
        <v>1019</v>
      </c>
      <c r="K139" s="86" t="s">
        <v>920</v>
      </c>
      <c r="L139" s="87" t="s">
        <v>29</v>
      </c>
      <c r="M139" s="87" t="s">
        <v>306</v>
      </c>
      <c r="N139" s="88">
        <v>205467.23</v>
      </c>
      <c r="O139" s="89">
        <v>43782</v>
      </c>
      <c r="P139" s="90" t="s">
        <v>1138</v>
      </c>
      <c r="Q139" s="90" t="s">
        <v>1073</v>
      </c>
      <c r="R139" s="91" t="s">
        <v>17</v>
      </c>
      <c r="S139" s="92" t="s">
        <v>980</v>
      </c>
      <c r="T139" s="93" t="s">
        <v>438</v>
      </c>
      <c r="U139" s="82" t="s">
        <v>1296</v>
      </c>
      <c r="V139" s="93" t="s">
        <v>661</v>
      </c>
      <c r="W139" s="94" t="s">
        <v>1002</v>
      </c>
      <c r="X139" s="95" t="s">
        <v>20</v>
      </c>
      <c r="Y139" s="97">
        <v>3900</v>
      </c>
      <c r="Z139" s="97">
        <v>3900</v>
      </c>
      <c r="AA139" s="99"/>
      <c r="AB139" s="97">
        <v>3900</v>
      </c>
      <c r="AC139" s="98">
        <v>43865</v>
      </c>
      <c r="AD139" s="124" t="s">
        <v>1823</v>
      </c>
      <c r="AE139" s="97">
        <v>1960.18</v>
      </c>
      <c r="AF139" s="98">
        <v>43922</v>
      </c>
      <c r="AG139" s="123" t="s">
        <v>1822</v>
      </c>
      <c r="AH139" s="97">
        <v>1995.56</v>
      </c>
      <c r="AI139" s="98">
        <v>44319</v>
      </c>
      <c r="AJ139" s="327" t="s">
        <v>2575</v>
      </c>
      <c r="AK139" s="97"/>
      <c r="AL139" s="98"/>
      <c r="AM139" s="98"/>
      <c r="AN139" s="97"/>
      <c r="AO139" s="98"/>
      <c r="AP139" s="98"/>
      <c r="AQ139" s="98"/>
      <c r="AR139" s="98"/>
      <c r="AS139" s="98"/>
      <c r="AT139" s="10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39" s="101"/>
      <c r="AV139" s="1041" t="s">
        <v>1006</v>
      </c>
    </row>
    <row r="140" spans="1:48" ht="35.15" customHeight="1" x14ac:dyDescent="0.3">
      <c r="A140" s="1048" t="s">
        <v>2037</v>
      </c>
      <c r="B140" s="187" t="s">
        <v>540</v>
      </c>
      <c r="C140" s="188" t="str">
        <f>MID(control[[#This Row],[Processo]],12,4)</f>
        <v>2019</v>
      </c>
      <c r="D140" s="188" t="str">
        <f>RIGHT(control[[#This Row],[Processo]],4)</f>
        <v>0224</v>
      </c>
      <c r="E140" s="202" t="s">
        <v>541</v>
      </c>
      <c r="F140" s="203" t="s">
        <v>919</v>
      </c>
      <c r="G140" s="204" t="s">
        <v>1020</v>
      </c>
      <c r="H140" s="202" t="s">
        <v>542</v>
      </c>
      <c r="I140" s="203" t="s">
        <v>921</v>
      </c>
      <c r="J140" s="204" t="s">
        <v>1019</v>
      </c>
      <c r="K140" s="203" t="s">
        <v>920</v>
      </c>
      <c r="L140" s="204" t="s">
        <v>323</v>
      </c>
      <c r="M140" s="204" t="s">
        <v>237</v>
      </c>
      <c r="N140" s="205">
        <v>443102.07</v>
      </c>
      <c r="O140" s="206">
        <v>43782</v>
      </c>
      <c r="P140" s="207" t="s">
        <v>1055</v>
      </c>
      <c r="Q140" s="207" t="s">
        <v>1073</v>
      </c>
      <c r="R140" s="208" t="s">
        <v>17</v>
      </c>
      <c r="S140" s="209" t="s">
        <v>963</v>
      </c>
      <c r="T140" s="210" t="s">
        <v>147</v>
      </c>
      <c r="U140" s="188" t="s">
        <v>1242</v>
      </c>
      <c r="V140" s="210" t="s">
        <v>1278</v>
      </c>
      <c r="W140" s="199" t="s">
        <v>1002</v>
      </c>
      <c r="X140" s="200" t="s">
        <v>20</v>
      </c>
      <c r="Y140" s="211">
        <v>15000</v>
      </c>
      <c r="Z140" s="211">
        <v>15000</v>
      </c>
      <c r="AA140" s="223"/>
      <c r="AB140" s="211">
        <v>15000</v>
      </c>
      <c r="AC140" s="214">
        <v>44008</v>
      </c>
      <c r="AD140" s="238" t="s">
        <v>1543</v>
      </c>
      <c r="AE140" s="216">
        <v>7503.51</v>
      </c>
      <c r="AF140" s="214">
        <v>44019</v>
      </c>
      <c r="AG140" s="214" t="s">
        <v>1540</v>
      </c>
      <c r="AH140" s="216">
        <v>7582.15</v>
      </c>
      <c r="AI140" s="214">
        <v>44286</v>
      </c>
      <c r="AJ140" s="214" t="s">
        <v>2558</v>
      </c>
      <c r="AK140" s="216"/>
      <c r="AL140" s="214"/>
      <c r="AM140" s="84"/>
      <c r="AN140" s="216"/>
      <c r="AO140" s="214"/>
      <c r="AP140" s="84"/>
      <c r="AQ140" s="214"/>
      <c r="AR140" s="214"/>
      <c r="AS140" s="214"/>
      <c r="AT140" s="223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40" s="218"/>
      <c r="AV140" s="1040" t="s">
        <v>1006</v>
      </c>
    </row>
    <row r="141" spans="1:48" ht="35.15" customHeight="1" x14ac:dyDescent="0.3">
      <c r="A141" s="69" t="s">
        <v>2038</v>
      </c>
      <c r="B141" s="1" t="s">
        <v>543</v>
      </c>
      <c r="C141" s="82" t="str">
        <f>MID(control[[#This Row],[Processo]],12,4)</f>
        <v>2018</v>
      </c>
      <c r="D141" s="82" t="str">
        <f>RIGHT(control[[#This Row],[Processo]],4)</f>
        <v>0002</v>
      </c>
      <c r="E141" s="85" t="s">
        <v>2761</v>
      </c>
      <c r="F141" s="86" t="s">
        <v>925</v>
      </c>
      <c r="G141" s="87" t="s">
        <v>1019</v>
      </c>
      <c r="H141" s="428" t="s">
        <v>2651</v>
      </c>
      <c r="I141" s="429" t="s">
        <v>928</v>
      </c>
      <c r="J141" s="430" t="s">
        <v>1047</v>
      </c>
      <c r="K141" s="144" t="s">
        <v>920</v>
      </c>
      <c r="L141" s="87" t="s">
        <v>76</v>
      </c>
      <c r="M141" s="87" t="s">
        <v>472</v>
      </c>
      <c r="N141" s="88">
        <v>16195.23</v>
      </c>
      <c r="O141" s="89">
        <v>43791</v>
      </c>
      <c r="P141" s="861" t="s">
        <v>1035</v>
      </c>
      <c r="Q141" s="90" t="s">
        <v>1073</v>
      </c>
      <c r="R141" s="91" t="s">
        <v>17</v>
      </c>
      <c r="S141" s="92" t="s">
        <v>949</v>
      </c>
      <c r="T141" s="93" t="s">
        <v>445</v>
      </c>
      <c r="U141" s="87" t="s">
        <v>1255</v>
      </c>
      <c r="V141" s="93" t="s">
        <v>472</v>
      </c>
      <c r="W141" s="94" t="s">
        <v>1002</v>
      </c>
      <c r="X141" s="95" t="s">
        <v>20</v>
      </c>
      <c r="Y141" s="97">
        <v>4200</v>
      </c>
      <c r="Z141" s="97">
        <v>3500</v>
      </c>
      <c r="AA141" s="99"/>
      <c r="AB141" s="764">
        <f>1000+2500</f>
        <v>3500</v>
      </c>
      <c r="AC141" s="765" t="s">
        <v>2906</v>
      </c>
      <c r="AD141" s="766" t="s">
        <v>2907</v>
      </c>
      <c r="AE141" s="97">
        <v>1018.46</v>
      </c>
      <c r="AF141" s="98">
        <v>44046</v>
      </c>
      <c r="AG141" s="123" t="s">
        <v>1824</v>
      </c>
      <c r="AH141" s="97"/>
      <c r="AI141" s="98"/>
      <c r="AJ141" s="98"/>
      <c r="AK141" s="97"/>
      <c r="AL141" s="98"/>
      <c r="AM141" s="98"/>
      <c r="AN141" s="97"/>
      <c r="AO141" s="98"/>
      <c r="AP141" s="98"/>
      <c r="AQ141" s="98"/>
      <c r="AR141" s="98"/>
      <c r="AS141" s="98"/>
      <c r="AT141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141" s="101"/>
      <c r="AV141" s="1041">
        <v>1</v>
      </c>
    </row>
    <row r="142" spans="1:48" ht="35.15" customHeight="1" x14ac:dyDescent="0.3">
      <c r="A142" s="69" t="s">
        <v>2039</v>
      </c>
      <c r="B142" s="1" t="s">
        <v>544</v>
      </c>
      <c r="C142" s="82" t="str">
        <f>MID(control[[#This Row],[Processo]],12,4)</f>
        <v>2019</v>
      </c>
      <c r="D142" s="82" t="str">
        <f>RIGHT(control[[#This Row],[Processo]],4)</f>
        <v>0008</v>
      </c>
      <c r="E142" s="85" t="s">
        <v>547</v>
      </c>
      <c r="F142" s="86" t="s">
        <v>919</v>
      </c>
      <c r="G142" s="87" t="s">
        <v>1020</v>
      </c>
      <c r="H142" s="85" t="s">
        <v>548</v>
      </c>
      <c r="I142" s="86" t="s">
        <v>921</v>
      </c>
      <c r="J142" s="87" t="s">
        <v>1019</v>
      </c>
      <c r="K142" s="86" t="s">
        <v>920</v>
      </c>
      <c r="L142" s="87" t="s">
        <v>323</v>
      </c>
      <c r="M142" s="87" t="s">
        <v>92</v>
      </c>
      <c r="N142" s="88">
        <v>419736</v>
      </c>
      <c r="O142" s="89">
        <v>43790</v>
      </c>
      <c r="P142" s="90" t="s">
        <v>1087</v>
      </c>
      <c r="Q142" s="90" t="s">
        <v>1073</v>
      </c>
      <c r="R142" s="91" t="s">
        <v>17</v>
      </c>
      <c r="S142" s="92" t="s">
        <v>1464</v>
      </c>
      <c r="T142" s="93" t="s">
        <v>264</v>
      </c>
      <c r="U142" s="87" t="s">
        <v>1251</v>
      </c>
      <c r="V142" s="93" t="s">
        <v>384</v>
      </c>
      <c r="W142" s="94" t="s">
        <v>1002</v>
      </c>
      <c r="X142" s="95" t="s">
        <v>20</v>
      </c>
      <c r="Y142" s="97">
        <v>15000</v>
      </c>
      <c r="Z142" s="97">
        <v>8000</v>
      </c>
      <c r="AA142" s="99"/>
      <c r="AB142" s="97">
        <f>4000+1000+1000+1000+1000</f>
        <v>8000</v>
      </c>
      <c r="AC142" s="98" t="s">
        <v>1750</v>
      </c>
      <c r="AD142" s="292" t="s">
        <v>2468</v>
      </c>
      <c r="AE142" s="97"/>
      <c r="AF142" s="98"/>
      <c r="AG142" s="123"/>
      <c r="AH142" s="97"/>
      <c r="AI142" s="98"/>
      <c r="AJ142" s="98"/>
      <c r="AK142" s="97"/>
      <c r="AL142" s="98"/>
      <c r="AM142" s="98"/>
      <c r="AN142" s="97"/>
      <c r="AO142" s="98"/>
      <c r="AP142" s="98"/>
      <c r="AQ142" s="98"/>
      <c r="AR142" s="98"/>
      <c r="AS142" s="98"/>
      <c r="AT14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8000</v>
      </c>
      <c r="AU142" s="101"/>
      <c r="AV142" s="1041" t="s">
        <v>1005</v>
      </c>
    </row>
    <row r="143" spans="1:48" ht="35.15" customHeight="1" x14ac:dyDescent="0.3">
      <c r="A143" s="69" t="s">
        <v>2040</v>
      </c>
      <c r="B143" s="1" t="s">
        <v>545</v>
      </c>
      <c r="C143" s="82" t="str">
        <f>MID(control[[#This Row],[Processo]],12,4)</f>
        <v>2015</v>
      </c>
      <c r="D143" s="82" t="str">
        <f>RIGHT(control[[#This Row],[Processo]],4)</f>
        <v>0224</v>
      </c>
      <c r="E143" s="85" t="s">
        <v>549</v>
      </c>
      <c r="F143" s="86" t="s">
        <v>919</v>
      </c>
      <c r="G143" s="87" t="s">
        <v>1020</v>
      </c>
      <c r="H143" s="990" t="s">
        <v>3008</v>
      </c>
      <c r="I143" s="989" t="s">
        <v>1025</v>
      </c>
      <c r="J143" s="991" t="s">
        <v>1045</v>
      </c>
      <c r="K143" s="86" t="s">
        <v>920</v>
      </c>
      <c r="L143" s="87" t="s">
        <v>323</v>
      </c>
      <c r="M143" s="87" t="s">
        <v>550</v>
      </c>
      <c r="N143" s="88">
        <v>300000</v>
      </c>
      <c r="O143" s="89">
        <v>43788</v>
      </c>
      <c r="P143" s="90" t="s">
        <v>1139</v>
      </c>
      <c r="Q143" s="90" t="s">
        <v>1140</v>
      </c>
      <c r="R143" s="91" t="s">
        <v>17</v>
      </c>
      <c r="S143" s="92" t="s">
        <v>962</v>
      </c>
      <c r="T143" s="93" t="s">
        <v>93</v>
      </c>
      <c r="U143" s="82" t="s">
        <v>16</v>
      </c>
      <c r="V143" s="93" t="s">
        <v>24</v>
      </c>
      <c r="W143" s="94" t="s">
        <v>1002</v>
      </c>
      <c r="X143" s="95" t="s">
        <v>20</v>
      </c>
      <c r="Y143" s="97">
        <v>4150</v>
      </c>
      <c r="Z143" s="97">
        <v>4150</v>
      </c>
      <c r="AA143" s="993" t="s">
        <v>3010</v>
      </c>
      <c r="AB143" s="97">
        <v>4150</v>
      </c>
      <c r="AC143" s="98" t="s">
        <v>1825</v>
      </c>
      <c r="AD143" s="124" t="s">
        <v>1826</v>
      </c>
      <c r="AE143" s="97">
        <v>2265.69</v>
      </c>
      <c r="AF143" s="98">
        <v>43950</v>
      </c>
      <c r="AG143" s="123" t="s">
        <v>1827</v>
      </c>
      <c r="AH143" s="97"/>
      <c r="AI143" s="98"/>
      <c r="AJ143" s="98"/>
      <c r="AK143" s="97"/>
      <c r="AL143" s="98"/>
      <c r="AM143" s="98"/>
      <c r="AN143" s="97"/>
      <c r="AO143" s="98"/>
      <c r="AP143" s="98"/>
      <c r="AQ143" s="98"/>
      <c r="AR143" s="98"/>
      <c r="AS143" s="98"/>
      <c r="AT14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1850</v>
      </c>
      <c r="AU143" s="101"/>
      <c r="AV143" s="1041" t="s">
        <v>1006</v>
      </c>
    </row>
    <row r="144" spans="1:48" ht="35.15" customHeight="1" x14ac:dyDescent="0.3">
      <c r="A144" s="69" t="s">
        <v>2041</v>
      </c>
      <c r="B144" s="1" t="s">
        <v>546</v>
      </c>
      <c r="C144" s="82" t="str">
        <f>MID(control[[#This Row],[Processo]],12,4)</f>
        <v>2006</v>
      </c>
      <c r="D144" s="82" t="str">
        <f>RIGHT(control[[#This Row],[Processo]],4)</f>
        <v>0564</v>
      </c>
      <c r="E144" s="85" t="s">
        <v>552</v>
      </c>
      <c r="F144" s="86" t="s">
        <v>919</v>
      </c>
      <c r="G144" s="87" t="s">
        <v>1019</v>
      </c>
      <c r="H144" s="85" t="s">
        <v>551</v>
      </c>
      <c r="I144" s="86" t="s">
        <v>1027</v>
      </c>
      <c r="J144" s="87" t="s">
        <v>1020</v>
      </c>
      <c r="K144" s="86" t="s">
        <v>920</v>
      </c>
      <c r="L144" s="87" t="s">
        <v>135</v>
      </c>
      <c r="M144" s="87" t="s">
        <v>503</v>
      </c>
      <c r="N144" s="88">
        <v>43594.55</v>
      </c>
      <c r="O144" s="89">
        <v>43795</v>
      </c>
      <c r="P144" s="90" t="s">
        <v>1210</v>
      </c>
      <c r="Q144" s="90" t="s">
        <v>1073</v>
      </c>
      <c r="R144" s="91" t="s">
        <v>17</v>
      </c>
      <c r="S144" s="92" t="s">
        <v>974</v>
      </c>
      <c r="T144" s="93" t="s">
        <v>367</v>
      </c>
      <c r="U144" s="87" t="s">
        <v>1246</v>
      </c>
      <c r="V144" s="93" t="s">
        <v>1259</v>
      </c>
      <c r="W144" s="94" t="s">
        <v>19</v>
      </c>
      <c r="X144" s="95" t="s">
        <v>20</v>
      </c>
      <c r="Y144" s="152">
        <v>1000</v>
      </c>
      <c r="Z144" s="97"/>
      <c r="AA144" s="99"/>
      <c r="AB144" s="97"/>
      <c r="AC144" s="98"/>
      <c r="AD144" s="124"/>
      <c r="AE144" s="97"/>
      <c r="AF144" s="98"/>
      <c r="AG144" s="123"/>
      <c r="AH144" s="97"/>
      <c r="AI144" s="98"/>
      <c r="AJ144" s="98"/>
      <c r="AK144" s="97"/>
      <c r="AL144" s="98"/>
      <c r="AM144" s="98"/>
      <c r="AN144" s="97"/>
      <c r="AO144" s="98"/>
      <c r="AP144" s="98"/>
      <c r="AQ144" s="98"/>
      <c r="AR144" s="98"/>
      <c r="AS144" s="98"/>
      <c r="AT14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44" s="101"/>
      <c r="AV144" s="1041">
        <v>1</v>
      </c>
    </row>
    <row r="145" spans="1:48" ht="35.15" customHeight="1" x14ac:dyDescent="0.3">
      <c r="A145" s="1048" t="s">
        <v>2042</v>
      </c>
      <c r="B145" s="187" t="s">
        <v>553</v>
      </c>
      <c r="C145" s="188" t="str">
        <f>MID(control[[#This Row],[Processo]],12,4)</f>
        <v>2014</v>
      </c>
      <c r="D145" s="188" t="str">
        <f>RIGHT(control[[#This Row],[Processo]],4)</f>
        <v>0002</v>
      </c>
      <c r="E145" s="202" t="s">
        <v>554</v>
      </c>
      <c r="F145" s="203" t="s">
        <v>919</v>
      </c>
      <c r="G145" s="204" t="s">
        <v>1020</v>
      </c>
      <c r="H145" s="202" t="s">
        <v>555</v>
      </c>
      <c r="I145" s="203" t="s">
        <v>1027</v>
      </c>
      <c r="J145" s="204" t="s">
        <v>1020</v>
      </c>
      <c r="K145" s="203" t="s">
        <v>920</v>
      </c>
      <c r="L145" s="204" t="s">
        <v>29</v>
      </c>
      <c r="M145" s="204" t="s">
        <v>556</v>
      </c>
      <c r="N145" s="205">
        <v>1000</v>
      </c>
      <c r="O145" s="206">
        <v>43791</v>
      </c>
      <c r="P145" s="207" t="s">
        <v>1828</v>
      </c>
      <c r="Q145" s="207" t="s">
        <v>1073</v>
      </c>
      <c r="R145" s="208" t="s">
        <v>17</v>
      </c>
      <c r="S145" s="209" t="s">
        <v>949</v>
      </c>
      <c r="T145" s="210" t="s">
        <v>445</v>
      </c>
      <c r="U145" s="204" t="s">
        <v>1293</v>
      </c>
      <c r="V145" s="210" t="s">
        <v>654</v>
      </c>
      <c r="W145" s="199" t="s">
        <v>1002</v>
      </c>
      <c r="X145" s="200" t="s">
        <v>38</v>
      </c>
      <c r="Y145" s="211">
        <v>14100</v>
      </c>
      <c r="Z145" s="212" t="s">
        <v>1627</v>
      </c>
      <c r="AA145" s="233"/>
      <c r="AB145" s="213"/>
      <c r="AC145" s="214"/>
      <c r="AD145" s="215"/>
      <c r="AE145" s="216"/>
      <c r="AF145" s="214"/>
      <c r="AG145" s="214"/>
      <c r="AH145" s="216"/>
      <c r="AI145" s="214"/>
      <c r="AJ145" s="214"/>
      <c r="AK145" s="216"/>
      <c r="AL145" s="214"/>
      <c r="AM145" s="84"/>
      <c r="AN145" s="216"/>
      <c r="AO145" s="214"/>
      <c r="AP145" s="84"/>
      <c r="AQ145" s="214"/>
      <c r="AR145" s="214"/>
      <c r="AS145" s="214"/>
      <c r="AT14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5" s="218" t="s">
        <v>38</v>
      </c>
      <c r="AV145" s="1040">
        <v>0</v>
      </c>
    </row>
    <row r="146" spans="1:48" ht="35.15" customHeight="1" x14ac:dyDescent="0.3">
      <c r="A146" s="69" t="s">
        <v>2043</v>
      </c>
      <c r="B146" s="1" t="s">
        <v>557</v>
      </c>
      <c r="C146" s="82" t="str">
        <f>MID(control[[#This Row],[Processo]],12,4)</f>
        <v>2006</v>
      </c>
      <c r="D146" s="82" t="str">
        <f>RIGHT(control[[#This Row],[Processo]],4)</f>
        <v>0224</v>
      </c>
      <c r="E146" s="85" t="s">
        <v>2420</v>
      </c>
      <c r="F146" s="86" t="s">
        <v>919</v>
      </c>
      <c r="G146" s="87" t="s">
        <v>1019</v>
      </c>
      <c r="H146" s="85" t="s">
        <v>558</v>
      </c>
      <c r="I146" s="86" t="s">
        <v>921</v>
      </c>
      <c r="J146" s="87" t="s">
        <v>1020</v>
      </c>
      <c r="K146" s="86" t="s">
        <v>920</v>
      </c>
      <c r="L146" s="87" t="s">
        <v>323</v>
      </c>
      <c r="M146" s="87" t="s">
        <v>151</v>
      </c>
      <c r="N146" s="88">
        <v>39970.239999999998</v>
      </c>
      <c r="O146" s="89">
        <v>43790</v>
      </c>
      <c r="P146" s="90" t="s">
        <v>1210</v>
      </c>
      <c r="Q146" s="90" t="s">
        <v>1829</v>
      </c>
      <c r="R146" s="91" t="s">
        <v>17</v>
      </c>
      <c r="S146" s="92" t="s">
        <v>962</v>
      </c>
      <c r="T146" s="93" t="s">
        <v>93</v>
      </c>
      <c r="U146" s="87" t="s">
        <v>374</v>
      </c>
      <c r="V146" s="153" t="s">
        <v>375</v>
      </c>
      <c r="W146" s="94" t="s">
        <v>19</v>
      </c>
      <c r="X146" s="95" t="s">
        <v>38</v>
      </c>
      <c r="Y146" s="99" t="s">
        <v>15</v>
      </c>
      <c r="Z146" s="97">
        <v>484</v>
      </c>
      <c r="AA146" s="99"/>
      <c r="AB146" s="97">
        <v>484</v>
      </c>
      <c r="AC146" s="98">
        <v>43846</v>
      </c>
      <c r="AD146" s="124" t="s">
        <v>1807</v>
      </c>
      <c r="AE146" s="97"/>
      <c r="AF146" s="98"/>
      <c r="AG146" s="123"/>
      <c r="AH146" s="97"/>
      <c r="AI146" s="98"/>
      <c r="AJ146" s="98"/>
      <c r="AK146" s="97"/>
      <c r="AL146" s="98"/>
      <c r="AM146" s="98"/>
      <c r="AN146" s="97"/>
      <c r="AO146" s="98"/>
      <c r="AP146" s="98"/>
      <c r="AQ146" s="98"/>
      <c r="AR146" s="98"/>
      <c r="AS146" s="98"/>
      <c r="AT14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484</v>
      </c>
      <c r="AU146" s="101"/>
      <c r="AV146" s="1041">
        <v>-1</v>
      </c>
    </row>
    <row r="147" spans="1:48" ht="35.15" customHeight="1" x14ac:dyDescent="0.3">
      <c r="A147" s="1048" t="s">
        <v>2044</v>
      </c>
      <c r="B147" s="187" t="s">
        <v>559</v>
      </c>
      <c r="C147" s="188" t="str">
        <f>MID(control[[#This Row],[Processo]],12,4)</f>
        <v>2016</v>
      </c>
      <c r="D147" s="188" t="str">
        <f>RIGHT(control[[#This Row],[Processo]],4)</f>
        <v>0002</v>
      </c>
      <c r="E147" s="202" t="s">
        <v>560</v>
      </c>
      <c r="F147" s="203" t="s">
        <v>919</v>
      </c>
      <c r="G147" s="204" t="s">
        <v>1019</v>
      </c>
      <c r="H147" s="202" t="s">
        <v>561</v>
      </c>
      <c r="I147" s="203" t="s">
        <v>921</v>
      </c>
      <c r="J147" s="204" t="s">
        <v>1019</v>
      </c>
      <c r="K147" s="203" t="s">
        <v>920</v>
      </c>
      <c r="L147" s="204" t="s">
        <v>29</v>
      </c>
      <c r="M147" s="204" t="s">
        <v>30</v>
      </c>
      <c r="N147" s="205">
        <v>20674.09</v>
      </c>
      <c r="O147" s="206">
        <v>43795</v>
      </c>
      <c r="P147" s="207" t="s">
        <v>1830</v>
      </c>
      <c r="Q147" s="207" t="s">
        <v>1073</v>
      </c>
      <c r="R147" s="208" t="s">
        <v>17</v>
      </c>
      <c r="S147" s="209" t="s">
        <v>949</v>
      </c>
      <c r="T147" s="210" t="s">
        <v>445</v>
      </c>
      <c r="U147" s="204" t="s">
        <v>1293</v>
      </c>
      <c r="V147" s="210" t="s">
        <v>654</v>
      </c>
      <c r="W147" s="199" t="s">
        <v>1002</v>
      </c>
      <c r="X147" s="200" t="s">
        <v>38</v>
      </c>
      <c r="Y147" s="211">
        <v>7500</v>
      </c>
      <c r="Z147" s="212" t="s">
        <v>1627</v>
      </c>
      <c r="AA147" s="233"/>
      <c r="AB147" s="213"/>
      <c r="AC147" s="214"/>
      <c r="AD147" s="215"/>
      <c r="AE147" s="216"/>
      <c r="AF147" s="214"/>
      <c r="AG147" s="214"/>
      <c r="AH147" s="216"/>
      <c r="AI147" s="214"/>
      <c r="AJ147" s="214"/>
      <c r="AK147" s="216"/>
      <c r="AL147" s="214"/>
      <c r="AM147" s="84"/>
      <c r="AN147" s="216"/>
      <c r="AO147" s="214"/>
      <c r="AP147" s="84"/>
      <c r="AQ147" s="214"/>
      <c r="AR147" s="214"/>
      <c r="AS147" s="214"/>
      <c r="AT14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7" s="218" t="s">
        <v>38</v>
      </c>
      <c r="AV147" s="1040">
        <v>0</v>
      </c>
    </row>
    <row r="148" spans="1:48" ht="35.15" customHeight="1" x14ac:dyDescent="0.3">
      <c r="A148" s="69" t="s">
        <v>2045</v>
      </c>
      <c r="B148" s="1" t="s">
        <v>562</v>
      </c>
      <c r="C148" s="82" t="str">
        <f>MID(control[[#This Row],[Processo]],12,4)</f>
        <v>2017</v>
      </c>
      <c r="D148" s="82" t="str">
        <f>RIGHT(control[[#This Row],[Processo]],4)</f>
        <v>0224</v>
      </c>
      <c r="E148" s="85" t="s">
        <v>563</v>
      </c>
      <c r="F148" s="86" t="s">
        <v>919</v>
      </c>
      <c r="G148" s="87" t="s">
        <v>1020</v>
      </c>
      <c r="H148" s="85" t="s">
        <v>1024</v>
      </c>
      <c r="I148" s="86" t="s">
        <v>1025</v>
      </c>
      <c r="J148" s="87" t="s">
        <v>1045</v>
      </c>
      <c r="K148" s="86" t="s">
        <v>920</v>
      </c>
      <c r="L148" s="87" t="s">
        <v>323</v>
      </c>
      <c r="M148" s="87" t="s">
        <v>564</v>
      </c>
      <c r="N148" s="88">
        <v>500000</v>
      </c>
      <c r="O148" s="89">
        <v>43794</v>
      </c>
      <c r="P148" s="90" t="s">
        <v>1142</v>
      </c>
      <c r="Q148" s="90" t="s">
        <v>1073</v>
      </c>
      <c r="R148" s="91" t="s">
        <v>17</v>
      </c>
      <c r="S148" s="92" t="s">
        <v>962</v>
      </c>
      <c r="T148" s="93" t="s">
        <v>93</v>
      </c>
      <c r="U148" s="82" t="s">
        <v>1299</v>
      </c>
      <c r="V148" s="93" t="s">
        <v>564</v>
      </c>
      <c r="W148" s="94" t="s">
        <v>1002</v>
      </c>
      <c r="X148" s="95" t="s">
        <v>20</v>
      </c>
      <c r="Y148" s="99" t="s">
        <v>0</v>
      </c>
      <c r="Z148" s="97"/>
      <c r="AA148" s="99"/>
      <c r="AB148" s="97"/>
      <c r="AC148" s="98"/>
      <c r="AD148" s="124"/>
      <c r="AE148" s="97"/>
      <c r="AF148" s="98"/>
      <c r="AG148" s="123"/>
      <c r="AH148" s="97"/>
      <c r="AI148" s="98"/>
      <c r="AJ148" s="98"/>
      <c r="AK148" s="97"/>
      <c r="AL148" s="98"/>
      <c r="AM148" s="98"/>
      <c r="AN148" s="97"/>
      <c r="AO148" s="98"/>
      <c r="AP148" s="98"/>
      <c r="AQ148" s="98"/>
      <c r="AR148" s="98"/>
      <c r="AS148" s="98"/>
      <c r="AT14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48" s="101"/>
      <c r="AV148" s="1041">
        <v>1</v>
      </c>
    </row>
    <row r="149" spans="1:48" ht="35.15" customHeight="1" x14ac:dyDescent="0.3">
      <c r="A149" s="1048" t="s">
        <v>2046</v>
      </c>
      <c r="B149" s="187" t="s">
        <v>623</v>
      </c>
      <c r="C149" s="188" t="str">
        <f>MID(control[[#This Row],[Processo]],12,4)</f>
        <v>2018</v>
      </c>
      <c r="D149" s="188" t="str">
        <f>RIGHT(control[[#This Row],[Processo]],4)</f>
        <v>0002</v>
      </c>
      <c r="E149" s="202" t="s">
        <v>624</v>
      </c>
      <c r="F149" s="203" t="s">
        <v>919</v>
      </c>
      <c r="G149" s="204" t="s">
        <v>1020</v>
      </c>
      <c r="H149" s="202" t="s">
        <v>625</v>
      </c>
      <c r="I149" s="203" t="s">
        <v>921</v>
      </c>
      <c r="J149" s="204" t="s">
        <v>1019</v>
      </c>
      <c r="K149" s="203" t="s">
        <v>920</v>
      </c>
      <c r="L149" s="204" t="s">
        <v>29</v>
      </c>
      <c r="M149" s="204" t="s">
        <v>261</v>
      </c>
      <c r="N149" s="205">
        <v>7196.57</v>
      </c>
      <c r="O149" s="206">
        <v>43803</v>
      </c>
      <c r="P149" s="207" t="s">
        <v>1831</v>
      </c>
      <c r="Q149" s="207" t="s">
        <v>1073</v>
      </c>
      <c r="R149" s="208" t="s">
        <v>17</v>
      </c>
      <c r="S149" s="209" t="s">
        <v>949</v>
      </c>
      <c r="T149" s="210" t="s">
        <v>445</v>
      </c>
      <c r="U149" s="204" t="s">
        <v>1293</v>
      </c>
      <c r="V149" s="210" t="s">
        <v>654</v>
      </c>
      <c r="W149" s="199" t="s">
        <v>1002</v>
      </c>
      <c r="X149" s="200" t="s">
        <v>38</v>
      </c>
      <c r="Y149" s="211">
        <v>6600</v>
      </c>
      <c r="Z149" s="212" t="s">
        <v>1627</v>
      </c>
      <c r="AA149" s="233"/>
      <c r="AB149" s="213"/>
      <c r="AC149" s="214"/>
      <c r="AD149" s="215"/>
      <c r="AE149" s="216"/>
      <c r="AF149" s="214"/>
      <c r="AG149" s="214"/>
      <c r="AH149" s="216"/>
      <c r="AI149" s="214"/>
      <c r="AJ149" s="214"/>
      <c r="AK149" s="216"/>
      <c r="AL149" s="214"/>
      <c r="AM149" s="84"/>
      <c r="AN149" s="216"/>
      <c r="AO149" s="214"/>
      <c r="AP149" s="84"/>
      <c r="AQ149" s="214"/>
      <c r="AR149" s="214"/>
      <c r="AS149" s="214"/>
      <c r="AT14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49" s="218" t="s">
        <v>38</v>
      </c>
      <c r="AV149" s="1040">
        <v>0</v>
      </c>
    </row>
    <row r="150" spans="1:48" ht="35.15" customHeight="1" x14ac:dyDescent="0.3">
      <c r="A150" s="1048" t="s">
        <v>2047</v>
      </c>
      <c r="B150" s="187" t="s">
        <v>626</v>
      </c>
      <c r="C150" s="188" t="str">
        <f>MID(control[[#This Row],[Processo]],12,4)</f>
        <v>2019</v>
      </c>
      <c r="D150" s="188" t="str">
        <f>RIGHT(control[[#This Row],[Processo]],4)</f>
        <v>0100</v>
      </c>
      <c r="E150" s="202" t="s">
        <v>628</v>
      </c>
      <c r="F150" s="203" t="s">
        <v>919</v>
      </c>
      <c r="G150" s="204" t="s">
        <v>1020</v>
      </c>
      <c r="H150" s="202" t="s">
        <v>629</v>
      </c>
      <c r="I150" s="203" t="s">
        <v>921</v>
      </c>
      <c r="J150" s="204" t="s">
        <v>1019</v>
      </c>
      <c r="K150" s="203" t="s">
        <v>920</v>
      </c>
      <c r="L150" s="204" t="s">
        <v>323</v>
      </c>
      <c r="M150" s="204" t="s">
        <v>627</v>
      </c>
      <c r="N150" s="205">
        <v>106255.77</v>
      </c>
      <c r="O150" s="206">
        <v>43865</v>
      </c>
      <c r="P150" s="207" t="s">
        <v>1141</v>
      </c>
      <c r="Q150" s="207" t="s">
        <v>1073</v>
      </c>
      <c r="R150" s="208" t="s">
        <v>17</v>
      </c>
      <c r="S150" s="209" t="s">
        <v>1464</v>
      </c>
      <c r="T150" s="210" t="s">
        <v>264</v>
      </c>
      <c r="U150" s="204" t="s">
        <v>1251</v>
      </c>
      <c r="V150" s="210" t="s">
        <v>758</v>
      </c>
      <c r="W150" s="199" t="s">
        <v>1002</v>
      </c>
      <c r="X150" s="200" t="s">
        <v>20</v>
      </c>
      <c r="Y150" s="211">
        <v>14400</v>
      </c>
      <c r="Z150" s="212" t="s">
        <v>1627</v>
      </c>
      <c r="AA150" s="233"/>
      <c r="AB150" s="213"/>
      <c r="AC150" s="214"/>
      <c r="AD150" s="215"/>
      <c r="AE150" s="216"/>
      <c r="AF150" s="214"/>
      <c r="AG150" s="214"/>
      <c r="AH150" s="216"/>
      <c r="AI150" s="214"/>
      <c r="AJ150" s="214"/>
      <c r="AK150" s="216"/>
      <c r="AL150" s="214"/>
      <c r="AM150" s="84"/>
      <c r="AN150" s="216"/>
      <c r="AO150" s="214"/>
      <c r="AP150" s="84"/>
      <c r="AQ150" s="214"/>
      <c r="AR150" s="214"/>
      <c r="AS150" s="214"/>
      <c r="AT15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0" s="218" t="s">
        <v>38</v>
      </c>
      <c r="AV150" s="1040">
        <v>0</v>
      </c>
    </row>
    <row r="151" spans="1:48" ht="35.15" customHeight="1" x14ac:dyDescent="0.3">
      <c r="A151" s="1048" t="s">
        <v>2048</v>
      </c>
      <c r="B151" s="187" t="s">
        <v>630</v>
      </c>
      <c r="C151" s="188" t="str">
        <f>MID(control[[#This Row],[Processo]],12,4)</f>
        <v>2016</v>
      </c>
      <c r="D151" s="188" t="str">
        <f>RIGHT(control[[#This Row],[Processo]],4)</f>
        <v>0002</v>
      </c>
      <c r="E151" s="202" t="s">
        <v>631</v>
      </c>
      <c r="F151" s="203" t="s">
        <v>919</v>
      </c>
      <c r="G151" s="204" t="s">
        <v>1019</v>
      </c>
      <c r="H151" s="203" t="s">
        <v>632</v>
      </c>
      <c r="I151" s="203" t="s">
        <v>1027</v>
      </c>
      <c r="J151" s="204" t="s">
        <v>1020</v>
      </c>
      <c r="K151" s="203" t="s">
        <v>920</v>
      </c>
      <c r="L151" s="204" t="s">
        <v>633</v>
      </c>
      <c r="M151" s="204" t="s">
        <v>634</v>
      </c>
      <c r="N151" s="205">
        <v>73241.070000000007</v>
      </c>
      <c r="O151" s="206">
        <v>43868</v>
      </c>
      <c r="P151" s="207" t="s">
        <v>1143</v>
      </c>
      <c r="Q151" s="207" t="s">
        <v>1073</v>
      </c>
      <c r="R151" s="208" t="s">
        <v>17</v>
      </c>
      <c r="S151" s="209" t="s">
        <v>949</v>
      </c>
      <c r="T151" s="210" t="s">
        <v>445</v>
      </c>
      <c r="U151" s="188" t="s">
        <v>1257</v>
      </c>
      <c r="V151" s="210" t="s">
        <v>1292</v>
      </c>
      <c r="W151" s="199" t="s">
        <v>1002</v>
      </c>
      <c r="X151" s="200" t="s">
        <v>20</v>
      </c>
      <c r="Y151" s="211">
        <v>4800</v>
      </c>
      <c r="Z151" s="212" t="s">
        <v>1627</v>
      </c>
      <c r="AA151" s="233"/>
      <c r="AB151" s="211"/>
      <c r="AC151" s="220"/>
      <c r="AD151" s="287"/>
      <c r="AE151" s="211"/>
      <c r="AF151" s="220"/>
      <c r="AG151" s="214"/>
      <c r="AH151" s="211"/>
      <c r="AI151" s="220"/>
      <c r="AJ151" s="220"/>
      <c r="AK151" s="211"/>
      <c r="AL151" s="220"/>
      <c r="AM151" s="117"/>
      <c r="AN151" s="211"/>
      <c r="AO151" s="220"/>
      <c r="AP151" s="117"/>
      <c r="AQ151" s="220"/>
      <c r="AR151" s="220"/>
      <c r="AS151" s="220"/>
      <c r="AT15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1" s="218" t="s">
        <v>38</v>
      </c>
      <c r="AV151" s="1040">
        <v>0</v>
      </c>
    </row>
    <row r="152" spans="1:48" ht="35.15" customHeight="1" x14ac:dyDescent="0.3">
      <c r="A152" s="69" t="s">
        <v>2049</v>
      </c>
      <c r="B152" s="1" t="s">
        <v>635</v>
      </c>
      <c r="C152" s="82" t="str">
        <f>MID(control[[#This Row],[Processo]],12,4)</f>
        <v>2019</v>
      </c>
      <c r="D152" s="82" t="str">
        <f>RIGHT(control[[#This Row],[Processo]],4)</f>
        <v>0053</v>
      </c>
      <c r="E152" s="85" t="s">
        <v>636</v>
      </c>
      <c r="F152" s="86" t="s">
        <v>919</v>
      </c>
      <c r="G152" s="87" t="s">
        <v>1020</v>
      </c>
      <c r="H152" s="85" t="s">
        <v>236</v>
      </c>
      <c r="I152" s="86" t="s">
        <v>1027</v>
      </c>
      <c r="J152" s="87" t="s">
        <v>1020</v>
      </c>
      <c r="K152" s="86" t="s">
        <v>920</v>
      </c>
      <c r="L152" s="87" t="s">
        <v>637</v>
      </c>
      <c r="M152" s="592" t="s">
        <v>2757</v>
      </c>
      <c r="N152" s="88">
        <v>2928916.82</v>
      </c>
      <c r="O152" s="89">
        <v>43808</v>
      </c>
      <c r="P152" s="90" t="s">
        <v>1056</v>
      </c>
      <c r="Q152" s="90" t="s">
        <v>1073</v>
      </c>
      <c r="R152" s="91" t="s">
        <v>17</v>
      </c>
      <c r="S152" s="92" t="s">
        <v>945</v>
      </c>
      <c r="T152" s="93" t="s">
        <v>638</v>
      </c>
      <c r="U152" s="87" t="s">
        <v>1242</v>
      </c>
      <c r="V152" s="93" t="s">
        <v>1273</v>
      </c>
      <c r="W152" s="94" t="s">
        <v>1002</v>
      </c>
      <c r="X152" s="95" t="s">
        <v>20</v>
      </c>
      <c r="Y152" s="97">
        <v>16200</v>
      </c>
      <c r="Z152" s="97">
        <v>16200</v>
      </c>
      <c r="AA152" s="99"/>
      <c r="AB152" s="97">
        <v>16200</v>
      </c>
      <c r="AC152" s="98">
        <v>43878</v>
      </c>
      <c r="AD152" s="124" t="s">
        <v>1832</v>
      </c>
      <c r="AE152" s="97">
        <v>8132.8</v>
      </c>
      <c r="AF152" s="98">
        <v>43929</v>
      </c>
      <c r="AG152" s="124" t="s">
        <v>1833</v>
      </c>
      <c r="AH152" s="97"/>
      <c r="AI152" s="98"/>
      <c r="AJ152" s="98"/>
      <c r="AK152" s="97"/>
      <c r="AL152" s="98"/>
      <c r="AM152" s="98"/>
      <c r="AN152" s="97"/>
      <c r="AO152" s="98"/>
      <c r="AP152" s="98"/>
      <c r="AQ152" s="98"/>
      <c r="AR152" s="98"/>
      <c r="AS152" s="98"/>
      <c r="AT15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8100</v>
      </c>
      <c r="AU152" s="101"/>
      <c r="AV152" s="1041" t="s">
        <v>1006</v>
      </c>
    </row>
    <row r="153" spans="1:48" ht="35.15" customHeight="1" x14ac:dyDescent="0.3">
      <c r="A153" s="1048" t="s">
        <v>2050</v>
      </c>
      <c r="B153" s="187" t="s">
        <v>639</v>
      </c>
      <c r="C153" s="188" t="str">
        <f>MID(control[[#This Row],[Processo]],12,4)</f>
        <v>2019</v>
      </c>
      <c r="D153" s="188" t="str">
        <f>RIGHT(control[[#This Row],[Processo]],4)</f>
        <v>0100</v>
      </c>
      <c r="E153" s="202" t="s">
        <v>640</v>
      </c>
      <c r="F153" s="203" t="s">
        <v>925</v>
      </c>
      <c r="G153" s="204" t="s">
        <v>1019</v>
      </c>
      <c r="H153" s="202" t="s">
        <v>1022</v>
      </c>
      <c r="I153" s="203" t="s">
        <v>1023</v>
      </c>
      <c r="J153" s="204" t="s">
        <v>1020</v>
      </c>
      <c r="K153" s="203" t="s">
        <v>920</v>
      </c>
      <c r="L153" s="204" t="s">
        <v>29</v>
      </c>
      <c r="M153" s="204" t="s">
        <v>23</v>
      </c>
      <c r="N153" s="205">
        <v>107977.64</v>
      </c>
      <c r="O153" s="206">
        <v>43809</v>
      </c>
      <c r="P153" s="207" t="s">
        <v>1144</v>
      </c>
      <c r="Q153" s="207" t="s">
        <v>1073</v>
      </c>
      <c r="R153" s="208" t="s">
        <v>17</v>
      </c>
      <c r="S153" s="209" t="s">
        <v>942</v>
      </c>
      <c r="T153" s="210" t="s">
        <v>78</v>
      </c>
      <c r="U153" s="204" t="s">
        <v>1246</v>
      </c>
      <c r="V153" s="210" t="s">
        <v>1259</v>
      </c>
      <c r="W153" s="199" t="s">
        <v>1002</v>
      </c>
      <c r="X153" s="200" t="s">
        <v>20</v>
      </c>
      <c r="Y153" s="211">
        <v>4800</v>
      </c>
      <c r="Z153" s="212" t="s">
        <v>1627</v>
      </c>
      <c r="AA153" s="233"/>
      <c r="AB153" s="211"/>
      <c r="AC153" s="220"/>
      <c r="AD153" s="287"/>
      <c r="AE153" s="211"/>
      <c r="AF153" s="220"/>
      <c r="AG153" s="214"/>
      <c r="AH153" s="211"/>
      <c r="AI153" s="220"/>
      <c r="AJ153" s="220"/>
      <c r="AK153" s="211"/>
      <c r="AL153" s="220"/>
      <c r="AM153" s="117"/>
      <c r="AN153" s="211"/>
      <c r="AO153" s="220"/>
      <c r="AP153" s="117"/>
      <c r="AQ153" s="220"/>
      <c r="AR153" s="220"/>
      <c r="AS153" s="220"/>
      <c r="AT15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3" s="218" t="s">
        <v>38</v>
      </c>
      <c r="AV153" s="1040">
        <v>0</v>
      </c>
    </row>
    <row r="154" spans="1:48" ht="35.15" customHeight="1" x14ac:dyDescent="0.3">
      <c r="A154" s="1048" t="s">
        <v>2051</v>
      </c>
      <c r="B154" s="187" t="s">
        <v>641</v>
      </c>
      <c r="C154" s="188" t="str">
        <f>MID(control[[#This Row],[Processo]],12,4)</f>
        <v>2016</v>
      </c>
      <c r="D154" s="188" t="str">
        <f>RIGHT(control[[#This Row],[Processo]],4)</f>
        <v>0006</v>
      </c>
      <c r="E154" s="202" t="s">
        <v>194</v>
      </c>
      <c r="F154" s="203" t="s">
        <v>919</v>
      </c>
      <c r="G154" s="204" t="s">
        <v>1019</v>
      </c>
      <c r="H154" s="202" t="s">
        <v>642</v>
      </c>
      <c r="I154" s="203" t="s">
        <v>1027</v>
      </c>
      <c r="J154" s="204" t="s">
        <v>1020</v>
      </c>
      <c r="K154" s="203" t="s">
        <v>920</v>
      </c>
      <c r="L154" s="204" t="s">
        <v>141</v>
      </c>
      <c r="M154" s="204" t="s">
        <v>196</v>
      </c>
      <c r="N154" s="205">
        <v>186550.91</v>
      </c>
      <c r="O154" s="206">
        <v>43860</v>
      </c>
      <c r="P154" s="207" t="s">
        <v>1834</v>
      </c>
      <c r="Q154" s="207" t="s">
        <v>1073</v>
      </c>
      <c r="R154" s="208" t="s">
        <v>17</v>
      </c>
      <c r="S154" s="209" t="s">
        <v>977</v>
      </c>
      <c r="T154" s="210" t="s">
        <v>185</v>
      </c>
      <c r="U154" s="204" t="s">
        <v>374</v>
      </c>
      <c r="V154" s="210" t="s">
        <v>375</v>
      </c>
      <c r="W154" s="199" t="s">
        <v>1002</v>
      </c>
      <c r="X154" s="200" t="s">
        <v>38</v>
      </c>
      <c r="Y154" s="223" t="s">
        <v>0</v>
      </c>
      <c r="Z154" s="212" t="s">
        <v>1627</v>
      </c>
      <c r="AA154" s="233"/>
      <c r="AB154" s="211"/>
      <c r="AC154" s="220"/>
      <c r="AD154" s="287"/>
      <c r="AE154" s="211"/>
      <c r="AF154" s="220"/>
      <c r="AG154" s="214"/>
      <c r="AH154" s="211"/>
      <c r="AI154" s="220"/>
      <c r="AJ154" s="220"/>
      <c r="AK154" s="211"/>
      <c r="AL154" s="220"/>
      <c r="AM154" s="117"/>
      <c r="AN154" s="211"/>
      <c r="AO154" s="220"/>
      <c r="AP154" s="117"/>
      <c r="AQ154" s="220"/>
      <c r="AR154" s="220"/>
      <c r="AS154" s="220"/>
      <c r="AT15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54" s="218" t="s">
        <v>38</v>
      </c>
      <c r="AV154" s="1040">
        <v>0</v>
      </c>
    </row>
    <row r="155" spans="1:48" ht="35.15" customHeight="1" x14ac:dyDescent="0.3">
      <c r="A155" s="69" t="s">
        <v>2052</v>
      </c>
      <c r="B155" s="1" t="s">
        <v>645</v>
      </c>
      <c r="C155" s="82" t="str">
        <f>MID(control[[#This Row],[Processo]],12,4)</f>
        <v>2019</v>
      </c>
      <c r="D155" s="82" t="str">
        <f>RIGHT(control[[#This Row],[Processo]],4)</f>
        <v>0002</v>
      </c>
      <c r="E155" s="85" t="s">
        <v>1554</v>
      </c>
      <c r="F155" s="86" t="s">
        <v>919</v>
      </c>
      <c r="G155" s="87" t="s">
        <v>1019</v>
      </c>
      <c r="H155" s="85" t="s">
        <v>1466</v>
      </c>
      <c r="I155" s="86" t="s">
        <v>1027</v>
      </c>
      <c r="J155" s="87" t="s">
        <v>1020</v>
      </c>
      <c r="K155" s="86" t="s">
        <v>920</v>
      </c>
      <c r="L155" s="87" t="s">
        <v>323</v>
      </c>
      <c r="M155" s="87" t="s">
        <v>1467</v>
      </c>
      <c r="N155" s="88">
        <v>30000</v>
      </c>
      <c r="O155" s="89">
        <v>43815</v>
      </c>
      <c r="P155" s="90" t="s">
        <v>1145</v>
      </c>
      <c r="Q155" s="90" t="s">
        <v>1073</v>
      </c>
      <c r="R155" s="91" t="s">
        <v>17</v>
      </c>
      <c r="S155" s="92" t="s">
        <v>954</v>
      </c>
      <c r="T155" s="93" t="s">
        <v>491</v>
      </c>
      <c r="U155" s="82" t="s">
        <v>1252</v>
      </c>
      <c r="V155" s="93" t="s">
        <v>655</v>
      </c>
      <c r="W155" s="94" t="s">
        <v>1002</v>
      </c>
      <c r="X155" s="95" t="s">
        <v>20</v>
      </c>
      <c r="Y155" s="97">
        <v>16800</v>
      </c>
      <c r="Z155" s="97">
        <v>3000</v>
      </c>
      <c r="AA155" s="97">
        <v>3000</v>
      </c>
      <c r="AB155" s="97">
        <f>1000+1000+1000</f>
        <v>3000</v>
      </c>
      <c r="AC155" s="123" t="s">
        <v>1836</v>
      </c>
      <c r="AD155" s="293" t="s">
        <v>1835</v>
      </c>
      <c r="AE155" s="97"/>
      <c r="AF155" s="98"/>
      <c r="AG155" s="124"/>
      <c r="AH155" s="97"/>
      <c r="AI155" s="98"/>
      <c r="AJ155" s="98"/>
      <c r="AK155" s="97"/>
      <c r="AL155" s="98"/>
      <c r="AM155" s="98"/>
      <c r="AN155" s="97"/>
      <c r="AO155" s="98"/>
      <c r="AP155" s="98"/>
      <c r="AQ155" s="98"/>
      <c r="AR155" s="98"/>
      <c r="AS155" s="98"/>
      <c r="AT15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155" s="101"/>
      <c r="AV155" s="1041" t="s">
        <v>1005</v>
      </c>
    </row>
    <row r="156" spans="1:48" ht="35.15" customHeight="1" x14ac:dyDescent="0.3">
      <c r="A156" s="69" t="s">
        <v>2053</v>
      </c>
      <c r="B156" s="1" t="s">
        <v>646</v>
      </c>
      <c r="C156" s="82" t="str">
        <f>MID(control[[#This Row],[Processo]],12,4)</f>
        <v>2019</v>
      </c>
      <c r="D156" s="82" t="str">
        <f>RIGHT(control[[#This Row],[Processo]],4)</f>
        <v>0002</v>
      </c>
      <c r="E156" s="85" t="s">
        <v>737</v>
      </c>
      <c r="F156" s="86" t="s">
        <v>919</v>
      </c>
      <c r="G156" s="87" t="s">
        <v>1020</v>
      </c>
      <c r="H156" s="85" t="s">
        <v>738</v>
      </c>
      <c r="I156" s="86" t="s">
        <v>1027</v>
      </c>
      <c r="J156" s="87" t="s">
        <v>1020</v>
      </c>
      <c r="K156" s="86" t="s">
        <v>920</v>
      </c>
      <c r="L156" s="87" t="s">
        <v>323</v>
      </c>
      <c r="M156" s="87" t="s">
        <v>92</v>
      </c>
      <c r="N156" s="88">
        <v>1857386.95</v>
      </c>
      <c r="O156" s="89">
        <v>43818</v>
      </c>
      <c r="P156" s="90" t="s">
        <v>1146</v>
      </c>
      <c r="Q156" s="90" t="s">
        <v>1073</v>
      </c>
      <c r="R156" s="91" t="s">
        <v>17</v>
      </c>
      <c r="S156" s="92" t="s">
        <v>949</v>
      </c>
      <c r="T156" s="93" t="s">
        <v>445</v>
      </c>
      <c r="U156" s="87" t="s">
        <v>1251</v>
      </c>
      <c r="V156" s="93" t="s">
        <v>758</v>
      </c>
      <c r="W156" s="94" t="s">
        <v>1002</v>
      </c>
      <c r="X156" s="95" t="s">
        <v>20</v>
      </c>
      <c r="Y156" s="99" t="s">
        <v>0</v>
      </c>
      <c r="Z156" s="97"/>
      <c r="AA156" s="99"/>
      <c r="AB156" s="97"/>
      <c r="AC156" s="98"/>
      <c r="AD156" s="124"/>
      <c r="AE156" s="97"/>
      <c r="AF156" s="98"/>
      <c r="AG156" s="123"/>
      <c r="AH156" s="97"/>
      <c r="AI156" s="98"/>
      <c r="AJ156" s="98"/>
      <c r="AK156" s="97"/>
      <c r="AL156" s="98"/>
      <c r="AM156" s="98"/>
      <c r="AN156" s="97"/>
      <c r="AO156" s="98"/>
      <c r="AP156" s="98"/>
      <c r="AQ156" s="98"/>
      <c r="AR156" s="98"/>
      <c r="AS156" s="98"/>
      <c r="AT15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6" s="101"/>
      <c r="AV156" s="1041">
        <v>1</v>
      </c>
    </row>
    <row r="157" spans="1:48" ht="35.15" customHeight="1" x14ac:dyDescent="0.3">
      <c r="A157" s="69" t="s">
        <v>2054</v>
      </c>
      <c r="B157" s="1" t="s">
        <v>647</v>
      </c>
      <c r="C157" s="82" t="str">
        <f>MID(control[[#This Row],[Processo]],12,4)</f>
        <v>2015</v>
      </c>
      <c r="D157" s="82" t="str">
        <f>RIGHT(control[[#This Row],[Processo]],4)</f>
        <v>0002</v>
      </c>
      <c r="E157" s="85" t="s">
        <v>648</v>
      </c>
      <c r="F157" s="86" t="s">
        <v>925</v>
      </c>
      <c r="G157" s="87" t="s">
        <v>1019</v>
      </c>
      <c r="H157" s="85" t="s">
        <v>649</v>
      </c>
      <c r="I157" s="86" t="s">
        <v>1023</v>
      </c>
      <c r="J157" s="87" t="s">
        <v>1020</v>
      </c>
      <c r="K157" s="86" t="s">
        <v>920</v>
      </c>
      <c r="L157" s="87" t="s">
        <v>29</v>
      </c>
      <c r="M157" s="87" t="s">
        <v>650</v>
      </c>
      <c r="N157" s="88">
        <v>6050.14</v>
      </c>
      <c r="O157" s="89">
        <v>43866</v>
      </c>
      <c r="P157" s="90" t="s">
        <v>1147</v>
      </c>
      <c r="Q157" s="90" t="s">
        <v>1073</v>
      </c>
      <c r="R157" s="91" t="s">
        <v>17</v>
      </c>
      <c r="S157" s="92" t="s">
        <v>949</v>
      </c>
      <c r="T157" s="93" t="s">
        <v>445</v>
      </c>
      <c r="U157" s="87" t="s">
        <v>1255</v>
      </c>
      <c r="V157" s="93" t="s">
        <v>472</v>
      </c>
      <c r="W157" s="94" t="s">
        <v>1002</v>
      </c>
      <c r="X157" s="95" t="s">
        <v>20</v>
      </c>
      <c r="Y157" s="97">
        <v>3900</v>
      </c>
      <c r="Z157" s="97">
        <v>3900</v>
      </c>
      <c r="AA157" s="99"/>
      <c r="AB157" s="97">
        <f>1950+1950</f>
        <v>3900</v>
      </c>
      <c r="AC157" s="123" t="s">
        <v>1838</v>
      </c>
      <c r="AD157" s="293" t="s">
        <v>1837</v>
      </c>
      <c r="AE157" s="97">
        <v>3973.64</v>
      </c>
      <c r="AF157" s="98">
        <v>44295</v>
      </c>
      <c r="AG157" s="305" t="s">
        <v>2552</v>
      </c>
      <c r="AH157" s="97"/>
      <c r="AI157" s="98"/>
      <c r="AJ157" s="98"/>
      <c r="AK157" s="97"/>
      <c r="AL157" s="98"/>
      <c r="AM157" s="98"/>
      <c r="AN157" s="97"/>
      <c r="AO157" s="98"/>
      <c r="AP157" s="98"/>
      <c r="AQ157" s="98"/>
      <c r="AR157" s="98"/>
      <c r="AS157" s="98"/>
      <c r="AT157" s="10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7" s="101"/>
      <c r="AV157" s="1041" t="s">
        <v>1006</v>
      </c>
    </row>
    <row r="158" spans="1:48" ht="35.15" customHeight="1" x14ac:dyDescent="0.3">
      <c r="A158" s="69" t="s">
        <v>2055</v>
      </c>
      <c r="B158" s="1" t="s">
        <v>656</v>
      </c>
      <c r="C158" s="82" t="str">
        <f>MID(control[[#This Row],[Processo]],12,4)</f>
        <v>2017</v>
      </c>
      <c r="D158" s="82" t="str">
        <f>RIGHT(control[[#This Row],[Processo]],4)</f>
        <v>0002</v>
      </c>
      <c r="E158" s="85" t="s">
        <v>2762</v>
      </c>
      <c r="F158" s="86" t="s">
        <v>925</v>
      </c>
      <c r="G158" s="87" t="s">
        <v>1019</v>
      </c>
      <c r="H158" s="85" t="s">
        <v>657</v>
      </c>
      <c r="I158" s="86" t="s">
        <v>1023</v>
      </c>
      <c r="J158" s="87" t="s">
        <v>1020</v>
      </c>
      <c r="K158" s="86" t="s">
        <v>920</v>
      </c>
      <c r="L158" s="87" t="s">
        <v>29</v>
      </c>
      <c r="M158" s="87" t="s">
        <v>530</v>
      </c>
      <c r="N158" s="88">
        <v>160521.81</v>
      </c>
      <c r="O158" s="89">
        <v>43871</v>
      </c>
      <c r="P158" s="90" t="s">
        <v>1148</v>
      </c>
      <c r="Q158" s="90" t="s">
        <v>1073</v>
      </c>
      <c r="R158" s="91" t="s">
        <v>17</v>
      </c>
      <c r="S158" s="92" t="s">
        <v>949</v>
      </c>
      <c r="T158" s="93" t="s">
        <v>445</v>
      </c>
      <c r="U158" s="87" t="s">
        <v>1255</v>
      </c>
      <c r="V158" s="93" t="s">
        <v>472</v>
      </c>
      <c r="W158" s="94" t="s">
        <v>1002</v>
      </c>
      <c r="X158" s="95" t="s">
        <v>38</v>
      </c>
      <c r="Y158" s="97">
        <v>4200</v>
      </c>
      <c r="Z158" s="97">
        <v>4200</v>
      </c>
      <c r="AA158" s="99"/>
      <c r="AB158" s="97">
        <f>2100+2100</f>
        <v>4200</v>
      </c>
      <c r="AC158" s="123" t="s">
        <v>1839</v>
      </c>
      <c r="AD158" s="124" t="s">
        <v>1840</v>
      </c>
      <c r="AE158" s="97">
        <v>4259.8999999999996</v>
      </c>
      <c r="AF158" s="98">
        <v>44141</v>
      </c>
      <c r="AG158" s="123" t="s">
        <v>1841</v>
      </c>
      <c r="AH158" s="97"/>
      <c r="AI158" s="98"/>
      <c r="AJ158" s="98"/>
      <c r="AK158" s="97"/>
      <c r="AL158" s="98"/>
      <c r="AM158" s="98"/>
      <c r="AN158" s="97"/>
      <c r="AO158" s="98"/>
      <c r="AP158" s="98"/>
      <c r="AQ158" s="98"/>
      <c r="AR158" s="98"/>
      <c r="AS158" s="98"/>
      <c r="AT15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8" s="101"/>
      <c r="AV158" s="1041" t="s">
        <v>1006</v>
      </c>
    </row>
    <row r="159" spans="1:48" ht="35.15" customHeight="1" x14ac:dyDescent="0.3">
      <c r="A159" s="1098" t="s">
        <v>2056</v>
      </c>
      <c r="B159" s="187" t="s">
        <v>658</v>
      </c>
      <c r="C159" s="1099" t="str">
        <f>MID(control[[#This Row],[Processo]],12,4)</f>
        <v>2012</v>
      </c>
      <c r="D159" s="1099" t="str">
        <f>RIGHT(control[[#This Row],[Processo]],4)</f>
        <v>0224</v>
      </c>
      <c r="E159" s="1100" t="s">
        <v>659</v>
      </c>
      <c r="F159" s="1101" t="s">
        <v>919</v>
      </c>
      <c r="G159" s="1102" t="s">
        <v>1019</v>
      </c>
      <c r="H159" s="1100" t="s">
        <v>1149</v>
      </c>
      <c r="I159" s="1101" t="s">
        <v>927</v>
      </c>
      <c r="J159" s="1102" t="s">
        <v>1047</v>
      </c>
      <c r="K159" s="1101" t="s">
        <v>920</v>
      </c>
      <c r="L159" s="1102" t="s">
        <v>660</v>
      </c>
      <c r="M159" s="1102" t="s">
        <v>175</v>
      </c>
      <c r="N159" s="1103">
        <v>1857386.95</v>
      </c>
      <c r="O159" s="1104">
        <v>43851</v>
      </c>
      <c r="P159" s="1105" t="s">
        <v>1843</v>
      </c>
      <c r="Q159" s="1105" t="s">
        <v>1844</v>
      </c>
      <c r="R159" s="1106" t="s">
        <v>17</v>
      </c>
      <c r="S159" s="1107" t="s">
        <v>962</v>
      </c>
      <c r="T159" s="1108" t="s">
        <v>93</v>
      </c>
      <c r="U159" s="1102" t="s">
        <v>1250</v>
      </c>
      <c r="V159" s="1108" t="s">
        <v>1240</v>
      </c>
      <c r="W159" s="1109" t="s">
        <v>1002</v>
      </c>
      <c r="X159" s="1110" t="s">
        <v>38</v>
      </c>
      <c r="Y159" s="1111" t="s">
        <v>0</v>
      </c>
      <c r="Z159" s="1112"/>
      <c r="AA159" s="1113"/>
      <c r="AB159" s="1112"/>
      <c r="AC159" s="1104"/>
      <c r="AD159" s="1114"/>
      <c r="AE159" s="1103"/>
      <c r="AF159" s="1104"/>
      <c r="AG159" s="1115"/>
      <c r="AH159" s="1103"/>
      <c r="AI159" s="1104"/>
      <c r="AJ159" s="1104"/>
      <c r="AK159" s="1103"/>
      <c r="AL159" s="1104"/>
      <c r="AM159" s="1104"/>
      <c r="AN159" s="1103"/>
      <c r="AO159" s="1104"/>
      <c r="AP159" s="1104"/>
      <c r="AQ159" s="1104"/>
      <c r="AR159" s="1104"/>
      <c r="AS159" s="1104"/>
      <c r="AT159" s="1116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59" s="1117"/>
      <c r="AV159" s="1118">
        <v>1</v>
      </c>
    </row>
    <row r="160" spans="1:48" ht="35.15" customHeight="1" x14ac:dyDescent="0.3">
      <c r="A160" s="1048" t="s">
        <v>2057</v>
      </c>
      <c r="B160" s="187" t="s">
        <v>662</v>
      </c>
      <c r="C160" s="188" t="str">
        <f>MID(control[[#This Row],[Processo]],12,4)</f>
        <v>2019</v>
      </c>
      <c r="D160" s="188" t="str">
        <f>RIGHT(control[[#This Row],[Processo]],4)</f>
        <v>0002</v>
      </c>
      <c r="E160" s="202" t="s">
        <v>663</v>
      </c>
      <c r="F160" s="203" t="s">
        <v>925</v>
      </c>
      <c r="G160" s="204" t="s">
        <v>1020</v>
      </c>
      <c r="H160" s="202" t="s">
        <v>664</v>
      </c>
      <c r="I160" s="203" t="s">
        <v>1023</v>
      </c>
      <c r="J160" s="204" t="s">
        <v>1020</v>
      </c>
      <c r="K160" s="203" t="s">
        <v>920</v>
      </c>
      <c r="L160" s="204" t="s">
        <v>29</v>
      </c>
      <c r="M160" s="204" t="s">
        <v>665</v>
      </c>
      <c r="N160" s="205">
        <v>56572</v>
      </c>
      <c r="O160" s="206">
        <v>43852</v>
      </c>
      <c r="P160" s="207" t="s">
        <v>1150</v>
      </c>
      <c r="Q160" s="207" t="s">
        <v>1073</v>
      </c>
      <c r="R160" s="208" t="s">
        <v>17</v>
      </c>
      <c r="S160" s="209" t="s">
        <v>949</v>
      </c>
      <c r="T160" s="210" t="s">
        <v>445</v>
      </c>
      <c r="U160" s="188" t="s">
        <v>1257</v>
      </c>
      <c r="V160" s="210" t="s">
        <v>665</v>
      </c>
      <c r="W160" s="199" t="s">
        <v>1002</v>
      </c>
      <c r="X160" s="200" t="s">
        <v>20</v>
      </c>
      <c r="Y160" s="211">
        <v>3000</v>
      </c>
      <c r="Z160" s="211">
        <v>3000</v>
      </c>
      <c r="AA160" s="223"/>
      <c r="AB160" s="211">
        <v>1500</v>
      </c>
      <c r="AC160" s="206">
        <v>44169</v>
      </c>
      <c r="AD160" s="227" t="s">
        <v>1842</v>
      </c>
      <c r="AE160" s="211"/>
      <c r="AF160" s="220"/>
      <c r="AG160" s="214"/>
      <c r="AH160" s="211"/>
      <c r="AI160" s="220"/>
      <c r="AJ160" s="220"/>
      <c r="AK160" s="211"/>
      <c r="AL160" s="220"/>
      <c r="AM160" s="117"/>
      <c r="AN160" s="211"/>
      <c r="AO160" s="220"/>
      <c r="AP160" s="117"/>
      <c r="AQ160" s="220"/>
      <c r="AR160" s="220"/>
      <c r="AS160" s="220"/>
      <c r="AT160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160" s="218" t="s">
        <v>38</v>
      </c>
      <c r="AV160" s="1040">
        <v>1</v>
      </c>
    </row>
    <row r="161" spans="1:48" ht="35.15" customHeight="1" x14ac:dyDescent="0.3">
      <c r="A161" s="1048" t="s">
        <v>2058</v>
      </c>
      <c r="B161" s="187" t="s">
        <v>666</v>
      </c>
      <c r="C161" s="188" t="str">
        <f>MID(control[[#This Row],[Processo]],12,4)</f>
        <v>2015</v>
      </c>
      <c r="D161" s="188" t="str">
        <f>RIGHT(control[[#This Row],[Processo]],4)</f>
        <v>0002</v>
      </c>
      <c r="E161" s="202" t="s">
        <v>1151</v>
      </c>
      <c r="F161" s="203" t="s">
        <v>1123</v>
      </c>
      <c r="G161" s="204" t="s">
        <v>1047</v>
      </c>
      <c r="H161" s="202" t="s">
        <v>671</v>
      </c>
      <c r="I161" s="203" t="s">
        <v>921</v>
      </c>
      <c r="J161" s="204" t="s">
        <v>1019</v>
      </c>
      <c r="K161" s="203" t="s">
        <v>920</v>
      </c>
      <c r="L161" s="204" t="s">
        <v>672</v>
      </c>
      <c r="M161" s="204" t="s">
        <v>414</v>
      </c>
      <c r="N161" s="205">
        <v>86968.82</v>
      </c>
      <c r="O161" s="206">
        <v>43854</v>
      </c>
      <c r="P161" s="207" t="s">
        <v>1152</v>
      </c>
      <c r="Q161" s="207" t="s">
        <v>1073</v>
      </c>
      <c r="R161" s="208" t="s">
        <v>17</v>
      </c>
      <c r="S161" s="209" t="s">
        <v>949</v>
      </c>
      <c r="T161" s="210" t="s">
        <v>445</v>
      </c>
      <c r="U161" s="204" t="s">
        <v>1298</v>
      </c>
      <c r="V161" s="966" t="s">
        <v>2993</v>
      </c>
      <c r="W161" s="199" t="s">
        <v>1002</v>
      </c>
      <c r="X161" s="200" t="s">
        <v>20</v>
      </c>
      <c r="Y161" s="223" t="s">
        <v>0</v>
      </c>
      <c r="Z161" s="212" t="s">
        <v>1627</v>
      </c>
      <c r="AA161" s="233"/>
      <c r="AB161" s="211"/>
      <c r="AC161" s="220"/>
      <c r="AD161" s="287"/>
      <c r="AE161" s="211"/>
      <c r="AF161" s="220"/>
      <c r="AG161" s="214"/>
      <c r="AH161" s="211"/>
      <c r="AI161" s="220"/>
      <c r="AJ161" s="220"/>
      <c r="AK161" s="211"/>
      <c r="AL161" s="220"/>
      <c r="AM161" s="117"/>
      <c r="AN161" s="211"/>
      <c r="AO161" s="220"/>
      <c r="AP161" s="117"/>
      <c r="AQ161" s="220"/>
      <c r="AR161" s="220"/>
      <c r="AS161" s="220"/>
      <c r="AT16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1" s="218" t="s">
        <v>38</v>
      </c>
      <c r="AV161" s="1040">
        <v>0</v>
      </c>
    </row>
    <row r="162" spans="1:48" ht="35.15" customHeight="1" x14ac:dyDescent="0.3">
      <c r="A162" s="1048" t="s">
        <v>3059</v>
      </c>
      <c r="B162" s="187" t="s">
        <v>667</v>
      </c>
      <c r="C162" s="188" t="str">
        <f>MID(control[[#This Row],[Processo]],12,4)</f>
        <v>2015</v>
      </c>
      <c r="D162" s="188" t="str">
        <f>RIGHT(control[[#This Row],[Processo]],4)</f>
        <v>0100</v>
      </c>
      <c r="E162" s="202" t="s">
        <v>668</v>
      </c>
      <c r="F162" s="203" t="s">
        <v>919</v>
      </c>
      <c r="G162" s="204" t="s">
        <v>1020</v>
      </c>
      <c r="H162" s="202" t="s">
        <v>669</v>
      </c>
      <c r="I162" s="203" t="s">
        <v>1027</v>
      </c>
      <c r="J162" s="204" t="s">
        <v>1020</v>
      </c>
      <c r="K162" s="203" t="s">
        <v>1153</v>
      </c>
      <c r="L162" s="204" t="s">
        <v>323</v>
      </c>
      <c r="M162" s="204" t="s">
        <v>670</v>
      </c>
      <c r="N162" s="205">
        <v>611278.35</v>
      </c>
      <c r="O162" s="206">
        <v>43864</v>
      </c>
      <c r="P162" s="207" t="s">
        <v>1845</v>
      </c>
      <c r="Q162" s="207" t="s">
        <v>1073</v>
      </c>
      <c r="R162" s="208" t="s">
        <v>17</v>
      </c>
      <c r="S162" s="209" t="s">
        <v>943</v>
      </c>
      <c r="T162" s="210" t="s">
        <v>340</v>
      </c>
      <c r="U162" s="204" t="s">
        <v>643</v>
      </c>
      <c r="V162" s="210" t="s">
        <v>644</v>
      </c>
      <c r="W162" s="199" t="s">
        <v>1002</v>
      </c>
      <c r="X162" s="200" t="s">
        <v>20</v>
      </c>
      <c r="Y162" s="211">
        <v>4500</v>
      </c>
      <c r="Z162" s="212" t="s">
        <v>1482</v>
      </c>
      <c r="AA162" s="233"/>
      <c r="AB162" s="211"/>
      <c r="AC162" s="220"/>
      <c r="AD162" s="287"/>
      <c r="AE162" s="211"/>
      <c r="AF162" s="220"/>
      <c r="AG162" s="214"/>
      <c r="AH162" s="211"/>
      <c r="AI162" s="220"/>
      <c r="AJ162" s="220"/>
      <c r="AK162" s="211"/>
      <c r="AL162" s="220"/>
      <c r="AM162" s="117"/>
      <c r="AN162" s="211"/>
      <c r="AO162" s="220"/>
      <c r="AP162" s="117"/>
      <c r="AQ162" s="220"/>
      <c r="AR162" s="220"/>
      <c r="AS162" s="220"/>
      <c r="AT162" s="212" t="s">
        <v>1482</v>
      </c>
      <c r="AU162" s="218" t="s">
        <v>20</v>
      </c>
      <c r="AV162" s="1040">
        <v>0</v>
      </c>
    </row>
    <row r="163" spans="1:48" ht="35.15" customHeight="1" x14ac:dyDescent="0.3">
      <c r="A163" s="1048" t="s">
        <v>2059</v>
      </c>
      <c r="B163" s="187" t="s">
        <v>675</v>
      </c>
      <c r="C163" s="188" t="str">
        <f>MID(control[[#This Row],[Processo]],12,4)</f>
        <v>2019</v>
      </c>
      <c r="D163" s="188" t="str">
        <f>RIGHT(control[[#This Row],[Processo]],4)</f>
        <v>0100</v>
      </c>
      <c r="E163" s="202" t="s">
        <v>673</v>
      </c>
      <c r="F163" s="203" t="s">
        <v>919</v>
      </c>
      <c r="G163" s="204" t="s">
        <v>1020</v>
      </c>
      <c r="H163" s="202" t="s">
        <v>674</v>
      </c>
      <c r="I163" s="203" t="s">
        <v>921</v>
      </c>
      <c r="J163" s="204" t="s">
        <v>1019</v>
      </c>
      <c r="K163" s="203" t="s">
        <v>920</v>
      </c>
      <c r="L163" s="204" t="s">
        <v>29</v>
      </c>
      <c r="M163" s="204" t="s">
        <v>676</v>
      </c>
      <c r="N163" s="205">
        <v>60547.33</v>
      </c>
      <c r="O163" s="206">
        <v>43875</v>
      </c>
      <c r="P163" s="207" t="s">
        <v>1846</v>
      </c>
      <c r="Q163" s="207" t="s">
        <v>1844</v>
      </c>
      <c r="R163" s="208" t="s">
        <v>17</v>
      </c>
      <c r="S163" s="209" t="s">
        <v>941</v>
      </c>
      <c r="T163" s="210" t="s">
        <v>73</v>
      </c>
      <c r="U163" s="204" t="s">
        <v>374</v>
      </c>
      <c r="V163" s="240" t="s">
        <v>375</v>
      </c>
      <c r="W163" s="199" t="s">
        <v>1002</v>
      </c>
      <c r="X163" s="200" t="s">
        <v>38</v>
      </c>
      <c r="Y163" s="211">
        <v>6600</v>
      </c>
      <c r="Z163" s="212" t="s">
        <v>1627</v>
      </c>
      <c r="AA163" s="233"/>
      <c r="AB163" s="211"/>
      <c r="AC163" s="220"/>
      <c r="AD163" s="287"/>
      <c r="AE163" s="211"/>
      <c r="AF163" s="220"/>
      <c r="AG163" s="214"/>
      <c r="AH163" s="211"/>
      <c r="AI163" s="220"/>
      <c r="AJ163" s="220"/>
      <c r="AK163" s="211"/>
      <c r="AL163" s="220"/>
      <c r="AM163" s="117"/>
      <c r="AN163" s="211"/>
      <c r="AO163" s="220"/>
      <c r="AP163" s="117"/>
      <c r="AQ163" s="220"/>
      <c r="AR163" s="220"/>
      <c r="AS163" s="212"/>
      <c r="AT16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3" s="218" t="s">
        <v>38</v>
      </c>
      <c r="AV163" s="1040">
        <v>0</v>
      </c>
    </row>
    <row r="164" spans="1:48" ht="35.15" customHeight="1" x14ac:dyDescent="0.3">
      <c r="A164" s="1048" t="s">
        <v>2060</v>
      </c>
      <c r="B164" s="187" t="s">
        <v>677</v>
      </c>
      <c r="C164" s="188" t="str">
        <f>MID(control[[#This Row],[Processo]],12,4)</f>
        <v>2018</v>
      </c>
      <c r="D164" s="188" t="str">
        <f>RIGHT(control[[#This Row],[Processo]],4)</f>
        <v>0002</v>
      </c>
      <c r="E164" s="202" t="s">
        <v>679</v>
      </c>
      <c r="F164" s="203" t="s">
        <v>919</v>
      </c>
      <c r="G164" s="204" t="s">
        <v>1019</v>
      </c>
      <c r="H164" s="202" t="s">
        <v>680</v>
      </c>
      <c r="I164" s="203" t="s">
        <v>921</v>
      </c>
      <c r="J164" s="204" t="s">
        <v>1019</v>
      </c>
      <c r="K164" s="203" t="s">
        <v>920</v>
      </c>
      <c r="L164" s="204" t="s">
        <v>29</v>
      </c>
      <c r="M164" s="204" t="s">
        <v>228</v>
      </c>
      <c r="N164" s="205">
        <v>51325.71</v>
      </c>
      <c r="O164" s="206">
        <v>43858</v>
      </c>
      <c r="P164" s="207" t="s">
        <v>1847</v>
      </c>
      <c r="Q164" s="207" t="s">
        <v>1073</v>
      </c>
      <c r="R164" s="208" t="s">
        <v>17</v>
      </c>
      <c r="S164" s="209" t="s">
        <v>949</v>
      </c>
      <c r="T164" s="210" t="s">
        <v>445</v>
      </c>
      <c r="U164" s="204" t="s">
        <v>1298</v>
      </c>
      <c r="V164" s="966" t="s">
        <v>2993</v>
      </c>
      <c r="W164" s="199" t="s">
        <v>1002</v>
      </c>
      <c r="X164" s="200" t="s">
        <v>38</v>
      </c>
      <c r="Y164" s="223" t="s">
        <v>0</v>
      </c>
      <c r="Z164" s="212" t="s">
        <v>1627</v>
      </c>
      <c r="AA164" s="233"/>
      <c r="AB164" s="211"/>
      <c r="AC164" s="220"/>
      <c r="AD164" s="287"/>
      <c r="AE164" s="211"/>
      <c r="AF164" s="220"/>
      <c r="AG164" s="214"/>
      <c r="AH164" s="211"/>
      <c r="AI164" s="220"/>
      <c r="AJ164" s="220"/>
      <c r="AK164" s="211"/>
      <c r="AL164" s="220"/>
      <c r="AM164" s="117"/>
      <c r="AN164" s="211"/>
      <c r="AO164" s="220"/>
      <c r="AP164" s="117"/>
      <c r="AQ164" s="220"/>
      <c r="AR164" s="220"/>
      <c r="AS164" s="220"/>
      <c r="AT16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4" s="218" t="s">
        <v>38</v>
      </c>
      <c r="AV164" s="1040">
        <v>0</v>
      </c>
    </row>
    <row r="165" spans="1:48" ht="35.15" customHeight="1" x14ac:dyDescent="0.3">
      <c r="A165" s="1048" t="s">
        <v>2061</v>
      </c>
      <c r="B165" s="187" t="s">
        <v>678</v>
      </c>
      <c r="C165" s="188" t="str">
        <f>MID(control[[#This Row],[Processo]],12,4)</f>
        <v>2019</v>
      </c>
      <c r="D165" s="188" t="str">
        <f>RIGHT(control[[#This Row],[Processo]],4)</f>
        <v>0224</v>
      </c>
      <c r="E165" s="202" t="s">
        <v>681</v>
      </c>
      <c r="F165" s="203" t="s">
        <v>919</v>
      </c>
      <c r="G165" s="204" t="s">
        <v>1019</v>
      </c>
      <c r="H165" s="202" t="s">
        <v>682</v>
      </c>
      <c r="I165" s="203" t="s">
        <v>921</v>
      </c>
      <c r="J165" s="204" t="s">
        <v>1020</v>
      </c>
      <c r="K165" s="203" t="s">
        <v>920</v>
      </c>
      <c r="L165" s="204" t="s">
        <v>323</v>
      </c>
      <c r="M165" s="204" t="s">
        <v>171</v>
      </c>
      <c r="N165" s="205">
        <v>2465.3200000000002</v>
      </c>
      <c r="O165" s="206">
        <v>43871</v>
      </c>
      <c r="P165" s="207" t="s">
        <v>1848</v>
      </c>
      <c r="Q165" s="207" t="s">
        <v>1099</v>
      </c>
      <c r="R165" s="208" t="s">
        <v>17</v>
      </c>
      <c r="S165" s="209" t="s">
        <v>964</v>
      </c>
      <c r="T165" s="210" t="s">
        <v>2557</v>
      </c>
      <c r="U165" s="204" t="s">
        <v>1246</v>
      </c>
      <c r="V165" s="210" t="s">
        <v>1259</v>
      </c>
      <c r="W165" s="199" t="s">
        <v>1002</v>
      </c>
      <c r="X165" s="200" t="s">
        <v>38</v>
      </c>
      <c r="Y165" s="223" t="s">
        <v>0</v>
      </c>
      <c r="Z165" s="212" t="s">
        <v>1627</v>
      </c>
      <c r="AA165" s="233"/>
      <c r="AB165" s="211"/>
      <c r="AC165" s="220"/>
      <c r="AD165" s="287"/>
      <c r="AE165" s="211"/>
      <c r="AF165" s="220"/>
      <c r="AG165" s="214"/>
      <c r="AH165" s="211"/>
      <c r="AI165" s="220"/>
      <c r="AJ165" s="220"/>
      <c r="AK165" s="211"/>
      <c r="AL165" s="220"/>
      <c r="AM165" s="117"/>
      <c r="AN165" s="211"/>
      <c r="AO165" s="220"/>
      <c r="AP165" s="117"/>
      <c r="AQ165" s="220"/>
      <c r="AR165" s="220"/>
      <c r="AS165" s="220"/>
      <c r="AT16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5" s="218" t="s">
        <v>38</v>
      </c>
      <c r="AV165" s="1040">
        <v>0</v>
      </c>
    </row>
    <row r="166" spans="1:48" ht="35.15" customHeight="1" x14ac:dyDescent="0.3">
      <c r="A166" s="69" t="s">
        <v>2062</v>
      </c>
      <c r="B166" s="1" t="s">
        <v>686</v>
      </c>
      <c r="C166" s="82" t="str">
        <f>MID(control[[#This Row],[Processo]],12,4)</f>
        <v>2017</v>
      </c>
      <c r="D166" s="82" t="str">
        <f>RIGHT(control[[#This Row],[Processo]],4)</f>
        <v>0100</v>
      </c>
      <c r="E166" s="85" t="s">
        <v>687</v>
      </c>
      <c r="F166" s="86" t="s">
        <v>919</v>
      </c>
      <c r="G166" s="87" t="s">
        <v>1020</v>
      </c>
      <c r="H166" s="85" t="s">
        <v>688</v>
      </c>
      <c r="I166" s="86" t="s">
        <v>1027</v>
      </c>
      <c r="J166" s="87" t="s">
        <v>1020</v>
      </c>
      <c r="K166" s="86" t="s">
        <v>920</v>
      </c>
      <c r="L166" s="87" t="s">
        <v>135</v>
      </c>
      <c r="M166" s="87" t="s">
        <v>689</v>
      </c>
      <c r="N166" s="88">
        <v>342099.88</v>
      </c>
      <c r="O166" s="89">
        <v>43860</v>
      </c>
      <c r="P166" s="90" t="s">
        <v>1154</v>
      </c>
      <c r="Q166" s="90" t="s">
        <v>1073</v>
      </c>
      <c r="R166" s="91" t="s">
        <v>17</v>
      </c>
      <c r="S166" s="92" t="s">
        <v>1464</v>
      </c>
      <c r="T166" s="93" t="s">
        <v>264</v>
      </c>
      <c r="U166" s="82" t="s">
        <v>1299</v>
      </c>
      <c r="V166" s="93" t="s">
        <v>564</v>
      </c>
      <c r="W166" s="94" t="s">
        <v>1002</v>
      </c>
      <c r="X166" s="95" t="s">
        <v>20</v>
      </c>
      <c r="Y166" s="97">
        <v>10800</v>
      </c>
      <c r="Z166" s="97">
        <v>10800</v>
      </c>
      <c r="AA166" s="99"/>
      <c r="AB166" s="97">
        <v>2160</v>
      </c>
      <c r="AC166" s="98">
        <v>44119</v>
      </c>
      <c r="AD166" s="124" t="s">
        <v>1849</v>
      </c>
      <c r="AE166" s="97"/>
      <c r="AF166" s="98"/>
      <c r="AG166" s="123"/>
      <c r="AH166" s="97"/>
      <c r="AI166" s="98"/>
      <c r="AJ166" s="98"/>
      <c r="AK166" s="97"/>
      <c r="AL166" s="98"/>
      <c r="AM166" s="98"/>
      <c r="AN166" s="97"/>
      <c r="AO166" s="98"/>
      <c r="AP166" s="98"/>
      <c r="AQ166" s="98"/>
      <c r="AR166" s="98"/>
      <c r="AS166" s="98"/>
      <c r="AT16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10800</v>
      </c>
      <c r="AU166" s="101"/>
      <c r="AV166" s="1041" t="s">
        <v>1006</v>
      </c>
    </row>
    <row r="167" spans="1:48" ht="35.15" customHeight="1" x14ac:dyDescent="0.3">
      <c r="A167" s="1048" t="s">
        <v>2063</v>
      </c>
      <c r="B167" s="187" t="s">
        <v>690</v>
      </c>
      <c r="C167" s="188" t="str">
        <f>MID(control[[#This Row],[Processo]],12,4)</f>
        <v>2018</v>
      </c>
      <c r="D167" s="188" t="str">
        <f>RIGHT(control[[#This Row],[Processo]],4)</f>
        <v>0008</v>
      </c>
      <c r="E167" s="202" t="s">
        <v>691</v>
      </c>
      <c r="F167" s="203" t="s">
        <v>925</v>
      </c>
      <c r="G167" s="204" t="s">
        <v>1020</v>
      </c>
      <c r="H167" s="202" t="s">
        <v>692</v>
      </c>
      <c r="I167" s="203" t="s">
        <v>1023</v>
      </c>
      <c r="J167" s="204" t="s">
        <v>1020</v>
      </c>
      <c r="K167" s="203" t="s">
        <v>920</v>
      </c>
      <c r="L167" s="204" t="s">
        <v>29</v>
      </c>
      <c r="M167" s="204" t="s">
        <v>92</v>
      </c>
      <c r="N167" s="205">
        <v>40243</v>
      </c>
      <c r="O167" s="206">
        <v>43868</v>
      </c>
      <c r="P167" s="207" t="s">
        <v>1155</v>
      </c>
      <c r="Q167" s="207" t="s">
        <v>1073</v>
      </c>
      <c r="R167" s="208" t="s">
        <v>17</v>
      </c>
      <c r="S167" s="209" t="s">
        <v>1464</v>
      </c>
      <c r="T167" s="210" t="s">
        <v>264</v>
      </c>
      <c r="U167" s="204" t="s">
        <v>374</v>
      </c>
      <c r="V167" s="210" t="s">
        <v>375</v>
      </c>
      <c r="W167" s="199" t="s">
        <v>1002</v>
      </c>
      <c r="X167" s="200" t="s">
        <v>38</v>
      </c>
      <c r="Y167" s="211">
        <v>4000</v>
      </c>
      <c r="Z167" s="212" t="s">
        <v>1627</v>
      </c>
      <c r="AA167" s="233"/>
      <c r="AB167" s="211"/>
      <c r="AC167" s="220"/>
      <c r="AD167" s="287"/>
      <c r="AE167" s="211"/>
      <c r="AF167" s="220"/>
      <c r="AG167" s="214"/>
      <c r="AH167" s="211"/>
      <c r="AI167" s="220"/>
      <c r="AJ167" s="220"/>
      <c r="AK167" s="211"/>
      <c r="AL167" s="220"/>
      <c r="AM167" s="117"/>
      <c r="AN167" s="211"/>
      <c r="AO167" s="220"/>
      <c r="AP167" s="117"/>
      <c r="AQ167" s="220"/>
      <c r="AR167" s="220"/>
      <c r="AS167" s="220"/>
      <c r="AT16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7" s="218" t="s">
        <v>38</v>
      </c>
      <c r="AV167" s="1040">
        <v>0</v>
      </c>
    </row>
    <row r="168" spans="1:48" ht="35.15" customHeight="1" x14ac:dyDescent="0.3">
      <c r="A168" s="69" t="s">
        <v>2064</v>
      </c>
      <c r="B168" s="1" t="s">
        <v>693</v>
      </c>
      <c r="C168" s="82" t="str">
        <f>MID(control[[#This Row],[Processo]],12,4)</f>
        <v>1995</v>
      </c>
      <c r="D168" s="82" t="str">
        <f>RIGHT(control[[#This Row],[Processo]],4)</f>
        <v>0224</v>
      </c>
      <c r="E168" s="85" t="s">
        <v>694</v>
      </c>
      <c r="F168" s="86" t="s">
        <v>919</v>
      </c>
      <c r="G168" s="87" t="s">
        <v>1019</v>
      </c>
      <c r="H168" s="85" t="s">
        <v>695</v>
      </c>
      <c r="I168" s="86" t="s">
        <v>921</v>
      </c>
      <c r="J168" s="87" t="s">
        <v>1019</v>
      </c>
      <c r="K168" s="86" t="s">
        <v>920</v>
      </c>
      <c r="L168" s="87" t="s">
        <v>323</v>
      </c>
      <c r="M168" s="87" t="s">
        <v>92</v>
      </c>
      <c r="N168" s="88">
        <v>3000</v>
      </c>
      <c r="O168" s="89">
        <v>43871</v>
      </c>
      <c r="P168" s="90" t="s">
        <v>1850</v>
      </c>
      <c r="Q168" s="90" t="s">
        <v>1073</v>
      </c>
      <c r="R168" s="91" t="s">
        <v>17</v>
      </c>
      <c r="S168" s="92" t="s">
        <v>962</v>
      </c>
      <c r="T168" s="93" t="s">
        <v>93</v>
      </c>
      <c r="U168" s="87" t="s">
        <v>1251</v>
      </c>
      <c r="V168" s="93" t="s">
        <v>758</v>
      </c>
      <c r="W168" s="94" t="s">
        <v>1002</v>
      </c>
      <c r="X168" s="95" t="s">
        <v>20</v>
      </c>
      <c r="Y168" s="99" t="s">
        <v>0</v>
      </c>
      <c r="Z168" s="97"/>
      <c r="AA168" s="99"/>
      <c r="AB168" s="97"/>
      <c r="AC168" s="98"/>
      <c r="AD168" s="124"/>
      <c r="AE168" s="97"/>
      <c r="AF168" s="98"/>
      <c r="AG168" s="123"/>
      <c r="AH168" s="97"/>
      <c r="AI168" s="98"/>
      <c r="AJ168" s="98"/>
      <c r="AK168" s="97"/>
      <c r="AL168" s="98"/>
      <c r="AM168" s="98"/>
      <c r="AN168" s="97"/>
      <c r="AO168" s="98"/>
      <c r="AP168" s="98"/>
      <c r="AQ168" s="98"/>
      <c r="AR168" s="98"/>
      <c r="AS168" s="98"/>
      <c r="AT16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68" s="101"/>
      <c r="AV168" s="1041">
        <v>1</v>
      </c>
    </row>
    <row r="169" spans="1:48" ht="35.15" customHeight="1" x14ac:dyDescent="0.3">
      <c r="A169" s="1048" t="s">
        <v>2065</v>
      </c>
      <c r="B169" s="187" t="s">
        <v>696</v>
      </c>
      <c r="C169" s="188" t="str">
        <f>MID(control[[#This Row],[Processo]],12,4)</f>
        <v>2019</v>
      </c>
      <c r="D169" s="188" t="str">
        <f>RIGHT(control[[#This Row],[Processo]],4)</f>
        <v>0002</v>
      </c>
      <c r="E169" s="202" t="s">
        <v>697</v>
      </c>
      <c r="F169" s="203" t="s">
        <v>919</v>
      </c>
      <c r="G169" s="204" t="s">
        <v>1020</v>
      </c>
      <c r="H169" s="202" t="s">
        <v>698</v>
      </c>
      <c r="I169" s="203" t="s">
        <v>1027</v>
      </c>
      <c r="J169" s="204" t="s">
        <v>1020</v>
      </c>
      <c r="K169" s="203" t="s">
        <v>920</v>
      </c>
      <c r="L169" s="204" t="s">
        <v>29</v>
      </c>
      <c r="M169" s="204" t="s">
        <v>485</v>
      </c>
      <c r="N169" s="205">
        <v>3334.77</v>
      </c>
      <c r="O169" s="206">
        <v>43879</v>
      </c>
      <c r="P169" s="207" t="s">
        <v>1851</v>
      </c>
      <c r="Q169" s="207" t="s">
        <v>1099</v>
      </c>
      <c r="R169" s="208" t="s">
        <v>17</v>
      </c>
      <c r="S169" s="209" t="s">
        <v>949</v>
      </c>
      <c r="T169" s="210" t="s">
        <v>445</v>
      </c>
      <c r="U169" s="204" t="s">
        <v>374</v>
      </c>
      <c r="V169" s="210" t="s">
        <v>375</v>
      </c>
      <c r="W169" s="199" t="s">
        <v>1002</v>
      </c>
      <c r="X169" s="200" t="s">
        <v>38</v>
      </c>
      <c r="Y169" s="223" t="s">
        <v>0</v>
      </c>
      <c r="Z169" s="212" t="s">
        <v>1627</v>
      </c>
      <c r="AA169" s="233"/>
      <c r="AB169" s="211"/>
      <c r="AC169" s="220"/>
      <c r="AD169" s="287"/>
      <c r="AE169" s="211"/>
      <c r="AF169" s="220"/>
      <c r="AG169" s="214"/>
      <c r="AH169" s="211"/>
      <c r="AI169" s="220"/>
      <c r="AJ169" s="220"/>
      <c r="AK169" s="211"/>
      <c r="AL169" s="220"/>
      <c r="AM169" s="117"/>
      <c r="AN169" s="211"/>
      <c r="AO169" s="220"/>
      <c r="AP169" s="117"/>
      <c r="AQ169" s="220"/>
      <c r="AR169" s="220"/>
      <c r="AS169" s="220"/>
      <c r="AT16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69" s="218" t="s">
        <v>20</v>
      </c>
      <c r="AV169" s="1040">
        <v>0</v>
      </c>
    </row>
    <row r="170" spans="1:48" ht="35.15" customHeight="1" x14ac:dyDescent="0.3">
      <c r="A170" s="1048" t="s">
        <v>2066</v>
      </c>
      <c r="B170" s="187" t="s">
        <v>699</v>
      </c>
      <c r="C170" s="188" t="str">
        <f>MID(control[[#This Row],[Processo]],12,4)</f>
        <v>2017</v>
      </c>
      <c r="D170" s="188" t="str">
        <f>RIGHT(control[[#This Row],[Processo]],4)</f>
        <v>0002</v>
      </c>
      <c r="E170" s="202" t="s">
        <v>700</v>
      </c>
      <c r="F170" s="203" t="s">
        <v>919</v>
      </c>
      <c r="G170" s="204" t="s">
        <v>1019</v>
      </c>
      <c r="H170" s="202" t="s">
        <v>214</v>
      </c>
      <c r="I170" s="203" t="s">
        <v>921</v>
      </c>
      <c r="J170" s="204" t="s">
        <v>1019</v>
      </c>
      <c r="K170" s="203" t="s">
        <v>923</v>
      </c>
      <c r="L170" s="204" t="s">
        <v>29</v>
      </c>
      <c r="M170" s="204" t="s">
        <v>453</v>
      </c>
      <c r="N170" s="205">
        <v>4000</v>
      </c>
      <c r="O170" s="206">
        <v>43866</v>
      </c>
      <c r="P170" s="207" t="s">
        <v>1601</v>
      </c>
      <c r="Q170" s="207" t="s">
        <v>1099</v>
      </c>
      <c r="R170" s="208" t="s">
        <v>17</v>
      </c>
      <c r="S170" s="209" t="s">
        <v>955</v>
      </c>
      <c r="T170" s="210" t="s">
        <v>702</v>
      </c>
      <c r="U170" s="204" t="s">
        <v>1246</v>
      </c>
      <c r="V170" s="210" t="s">
        <v>1259</v>
      </c>
      <c r="W170" s="199" t="s">
        <v>1002</v>
      </c>
      <c r="X170" s="200" t="s">
        <v>20</v>
      </c>
      <c r="Y170" s="211">
        <v>6600</v>
      </c>
      <c r="Z170" s="212" t="s">
        <v>1627</v>
      </c>
      <c r="AA170" s="233"/>
      <c r="AB170" s="211"/>
      <c r="AC170" s="220"/>
      <c r="AD170" s="287"/>
      <c r="AE170" s="211"/>
      <c r="AF170" s="220"/>
      <c r="AG170" s="214"/>
      <c r="AH170" s="211"/>
      <c r="AI170" s="220"/>
      <c r="AJ170" s="220"/>
      <c r="AK170" s="211"/>
      <c r="AL170" s="220"/>
      <c r="AM170" s="117"/>
      <c r="AN170" s="211"/>
      <c r="AO170" s="220"/>
      <c r="AP170" s="117"/>
      <c r="AQ170" s="220"/>
      <c r="AR170" s="220"/>
      <c r="AS170" s="220"/>
      <c r="AT17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0" s="218"/>
      <c r="AV170" s="1040" t="s">
        <v>1007</v>
      </c>
    </row>
    <row r="171" spans="1:48" ht="35.15" customHeight="1" x14ac:dyDescent="0.3">
      <c r="A171" s="1048" t="s">
        <v>2067</v>
      </c>
      <c r="B171" s="187" t="s">
        <v>825</v>
      </c>
      <c r="C171" s="188" t="str">
        <f>MID(control[[#This Row],[Processo]],12,4)</f>
        <v>2019</v>
      </c>
      <c r="D171" s="188" t="str">
        <f>RIGHT(control[[#This Row],[Processo]],4)</f>
        <v>0002</v>
      </c>
      <c r="E171" s="202" t="s">
        <v>703</v>
      </c>
      <c r="F171" s="203" t="s">
        <v>925</v>
      </c>
      <c r="G171" s="204" t="s">
        <v>1020</v>
      </c>
      <c r="H171" s="202" t="s">
        <v>704</v>
      </c>
      <c r="I171" s="203" t="s">
        <v>1023</v>
      </c>
      <c r="J171" s="204" t="s">
        <v>1020</v>
      </c>
      <c r="K171" s="203" t="s">
        <v>920</v>
      </c>
      <c r="L171" s="204" t="s">
        <v>705</v>
      </c>
      <c r="M171" s="204" t="s">
        <v>706</v>
      </c>
      <c r="N171" s="205">
        <v>10000</v>
      </c>
      <c r="O171" s="206">
        <v>43880</v>
      </c>
      <c r="P171" s="207" t="s">
        <v>1156</v>
      </c>
      <c r="Q171" s="207" t="s">
        <v>1073</v>
      </c>
      <c r="R171" s="208" t="s">
        <v>17</v>
      </c>
      <c r="S171" s="209" t="s">
        <v>949</v>
      </c>
      <c r="T171" s="210" t="s">
        <v>445</v>
      </c>
      <c r="U171" s="204" t="s">
        <v>1257</v>
      </c>
      <c r="V171" s="210" t="s">
        <v>705</v>
      </c>
      <c r="W171" s="199" t="s">
        <v>1002</v>
      </c>
      <c r="X171" s="200" t="s">
        <v>20</v>
      </c>
      <c r="Y171" s="211">
        <v>15000</v>
      </c>
      <c r="Z171" s="212" t="s">
        <v>1627</v>
      </c>
      <c r="AA171" s="233"/>
      <c r="AB171" s="213"/>
      <c r="AC171" s="214"/>
      <c r="AD171" s="215"/>
      <c r="AE171" s="216"/>
      <c r="AF171" s="214"/>
      <c r="AG171" s="214"/>
      <c r="AH171" s="216"/>
      <c r="AI171" s="214"/>
      <c r="AJ171" s="214"/>
      <c r="AK171" s="216"/>
      <c r="AL171" s="214"/>
      <c r="AM171" s="84"/>
      <c r="AN171" s="216"/>
      <c r="AO171" s="214"/>
      <c r="AP171" s="84"/>
      <c r="AQ171" s="214"/>
      <c r="AR171" s="214"/>
      <c r="AS171" s="214"/>
      <c r="AT17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1" s="218" t="s">
        <v>38</v>
      </c>
      <c r="AV171" s="1040">
        <v>0</v>
      </c>
    </row>
    <row r="172" spans="1:48" ht="35.15" customHeight="1" x14ac:dyDescent="0.3">
      <c r="A172" s="1048" t="s">
        <v>2068</v>
      </c>
      <c r="B172" s="187" t="s">
        <v>709</v>
      </c>
      <c r="C172" s="188" t="str">
        <f>MID(control[[#This Row],[Processo]],12,4)</f>
        <v>2016</v>
      </c>
      <c r="D172" s="188" t="str">
        <f>RIGHT(control[[#This Row],[Processo]],4)</f>
        <v>0002</v>
      </c>
      <c r="E172" s="202" t="s">
        <v>712</v>
      </c>
      <c r="F172" s="203" t="s">
        <v>919</v>
      </c>
      <c r="G172" s="204" t="s">
        <v>1020</v>
      </c>
      <c r="H172" s="202" t="s">
        <v>713</v>
      </c>
      <c r="I172" s="203" t="s">
        <v>921</v>
      </c>
      <c r="J172" s="204" t="s">
        <v>1019</v>
      </c>
      <c r="K172" s="203" t="s">
        <v>920</v>
      </c>
      <c r="L172" s="204" t="s">
        <v>29</v>
      </c>
      <c r="M172" s="204" t="s">
        <v>714</v>
      </c>
      <c r="N172" s="205">
        <v>3458.08</v>
      </c>
      <c r="O172" s="206">
        <v>43881</v>
      </c>
      <c r="P172" s="207" t="s">
        <v>1852</v>
      </c>
      <c r="Q172" s="207" t="s">
        <v>1073</v>
      </c>
      <c r="R172" s="208" t="s">
        <v>17</v>
      </c>
      <c r="S172" s="209" t="s">
        <v>949</v>
      </c>
      <c r="T172" s="210" t="s">
        <v>445</v>
      </c>
      <c r="U172" s="204" t="s">
        <v>1293</v>
      </c>
      <c r="V172" s="210" t="s">
        <v>654</v>
      </c>
      <c r="W172" s="199" t="s">
        <v>1002</v>
      </c>
      <c r="X172" s="200" t="s">
        <v>20</v>
      </c>
      <c r="Y172" s="223" t="s">
        <v>0</v>
      </c>
      <c r="Z172" s="212" t="s">
        <v>1627</v>
      </c>
      <c r="AA172" s="233"/>
      <c r="AB172" s="213"/>
      <c r="AC172" s="214"/>
      <c r="AD172" s="215"/>
      <c r="AE172" s="216"/>
      <c r="AF172" s="214"/>
      <c r="AG172" s="214"/>
      <c r="AH172" s="216"/>
      <c r="AI172" s="214"/>
      <c r="AJ172" s="214"/>
      <c r="AK172" s="216"/>
      <c r="AL172" s="214"/>
      <c r="AM172" s="84"/>
      <c r="AN172" s="216"/>
      <c r="AO172" s="214"/>
      <c r="AP172" s="84"/>
      <c r="AQ172" s="214"/>
      <c r="AR172" s="214"/>
      <c r="AS172" s="214"/>
      <c r="AT172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2" s="218" t="s">
        <v>38</v>
      </c>
      <c r="AV172" s="1040">
        <v>0</v>
      </c>
    </row>
    <row r="173" spans="1:48" ht="35.15" customHeight="1" x14ac:dyDescent="0.3">
      <c r="A173" s="1048" t="s">
        <v>2069</v>
      </c>
      <c r="B173" s="187" t="s">
        <v>710</v>
      </c>
      <c r="C173" s="188" t="str">
        <f>MID(control[[#This Row],[Processo]],12,4)</f>
        <v>2019</v>
      </c>
      <c r="D173" s="188" t="str">
        <f>RIGHT(control[[#This Row],[Processo]],4)</f>
        <v>0002</v>
      </c>
      <c r="E173" s="202" t="s">
        <v>715</v>
      </c>
      <c r="F173" s="203" t="s">
        <v>925</v>
      </c>
      <c r="G173" s="204" t="s">
        <v>1019</v>
      </c>
      <c r="H173" s="202" t="s">
        <v>716</v>
      </c>
      <c r="I173" s="203" t="s">
        <v>1102</v>
      </c>
      <c r="J173" s="204" t="s">
        <v>1019</v>
      </c>
      <c r="K173" s="203" t="s">
        <v>920</v>
      </c>
      <c r="L173" s="204" t="s">
        <v>141</v>
      </c>
      <c r="M173" s="204" t="s">
        <v>30</v>
      </c>
      <c r="N173" s="205">
        <v>5370.41</v>
      </c>
      <c r="O173" s="206">
        <v>43881</v>
      </c>
      <c r="P173" s="207" t="s">
        <v>1157</v>
      </c>
      <c r="Q173" s="207" t="s">
        <v>1073</v>
      </c>
      <c r="R173" s="208" t="s">
        <v>17</v>
      </c>
      <c r="S173" s="209" t="s">
        <v>949</v>
      </c>
      <c r="T173" s="210" t="s">
        <v>718</v>
      </c>
      <c r="U173" s="204" t="s">
        <v>374</v>
      </c>
      <c r="V173" s="210" t="s">
        <v>375</v>
      </c>
      <c r="W173" s="199" t="s">
        <v>1002</v>
      </c>
      <c r="X173" s="200" t="s">
        <v>38</v>
      </c>
      <c r="Y173" s="223" t="s">
        <v>1857</v>
      </c>
      <c r="Z173" s="211"/>
      <c r="AA173" s="223"/>
      <c r="AB173" s="211"/>
      <c r="AC173" s="220"/>
      <c r="AD173" s="287"/>
      <c r="AE173" s="211"/>
      <c r="AF173" s="220"/>
      <c r="AG173" s="214"/>
      <c r="AH173" s="211"/>
      <c r="AI173" s="220"/>
      <c r="AJ173" s="220"/>
      <c r="AK173" s="211"/>
      <c r="AL173" s="220"/>
      <c r="AM173" s="117"/>
      <c r="AN173" s="211"/>
      <c r="AO173" s="220"/>
      <c r="AP173" s="117"/>
      <c r="AQ173" s="220"/>
      <c r="AR173" s="220"/>
      <c r="AS173" s="220"/>
      <c r="AT173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3" s="218"/>
      <c r="AV173" s="1040">
        <v>1</v>
      </c>
    </row>
    <row r="174" spans="1:48" ht="35.15" customHeight="1" x14ac:dyDescent="0.3">
      <c r="A174" s="69" t="s">
        <v>2070</v>
      </c>
      <c r="B174" s="1" t="s">
        <v>711</v>
      </c>
      <c r="C174" s="82" t="str">
        <f>MID(control[[#This Row],[Processo]],12,4)</f>
        <v>2019</v>
      </c>
      <c r="D174" s="82" t="str">
        <f>RIGHT(control[[#This Row],[Processo]],4)</f>
        <v>0002</v>
      </c>
      <c r="E174" s="85" t="s">
        <v>717</v>
      </c>
      <c r="F174" s="86" t="s">
        <v>925</v>
      </c>
      <c r="G174" s="87" t="s">
        <v>1020</v>
      </c>
      <c r="H174" s="85" t="s">
        <v>1158</v>
      </c>
      <c r="I174" s="86" t="s">
        <v>928</v>
      </c>
      <c r="J174" s="87" t="s">
        <v>1047</v>
      </c>
      <c r="K174" s="86" t="s">
        <v>920</v>
      </c>
      <c r="L174" s="87" t="s">
        <v>705</v>
      </c>
      <c r="M174" s="87" t="s">
        <v>215</v>
      </c>
      <c r="N174" s="88">
        <v>1000</v>
      </c>
      <c r="O174" s="89">
        <v>43881</v>
      </c>
      <c r="P174" s="90" t="s">
        <v>1159</v>
      </c>
      <c r="Q174" s="90" t="s">
        <v>1073</v>
      </c>
      <c r="R174" s="91" t="s">
        <v>17</v>
      </c>
      <c r="S174" s="92" t="s">
        <v>949</v>
      </c>
      <c r="T174" s="93" t="s">
        <v>445</v>
      </c>
      <c r="U174" s="87" t="s">
        <v>1246</v>
      </c>
      <c r="V174" s="93" t="s">
        <v>1259</v>
      </c>
      <c r="W174" s="94" t="s">
        <v>1002</v>
      </c>
      <c r="X174" s="95" t="s">
        <v>20</v>
      </c>
      <c r="Y174" s="99" t="s">
        <v>15</v>
      </c>
      <c r="Z174" s="97"/>
      <c r="AA174" s="99"/>
      <c r="AB174" s="97"/>
      <c r="AC174" s="98"/>
      <c r="AD174" s="124"/>
      <c r="AE174" s="97"/>
      <c r="AF174" s="98"/>
      <c r="AG174" s="123"/>
      <c r="AH174" s="97"/>
      <c r="AI174" s="98"/>
      <c r="AJ174" s="98"/>
      <c r="AK174" s="97"/>
      <c r="AL174" s="98"/>
      <c r="AM174" s="98"/>
      <c r="AN174" s="97"/>
      <c r="AO174" s="98"/>
      <c r="AP174" s="98"/>
      <c r="AQ174" s="98"/>
      <c r="AR174" s="98"/>
      <c r="AS174" s="98"/>
      <c r="AT17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4" s="101"/>
      <c r="AV174" s="1041">
        <v>-1</v>
      </c>
    </row>
    <row r="175" spans="1:48" ht="35.15" customHeight="1" x14ac:dyDescent="0.3">
      <c r="A175" s="1048" t="s">
        <v>2071</v>
      </c>
      <c r="B175" s="187" t="s">
        <v>722</v>
      </c>
      <c r="C175" s="188" t="str">
        <f>MID(control[[#This Row],[Processo]],12,4)</f>
        <v>2019</v>
      </c>
      <c r="D175" s="188" t="str">
        <f>RIGHT(control[[#This Row],[Processo]],4)</f>
        <v>0008</v>
      </c>
      <c r="E175" s="202" t="s">
        <v>740</v>
      </c>
      <c r="F175" s="203" t="s">
        <v>919</v>
      </c>
      <c r="G175" s="204" t="s">
        <v>1019</v>
      </c>
      <c r="H175" s="202" t="s">
        <v>723</v>
      </c>
      <c r="I175" s="203" t="s">
        <v>1027</v>
      </c>
      <c r="J175" s="204" t="s">
        <v>1020</v>
      </c>
      <c r="K175" s="203" t="s">
        <v>920</v>
      </c>
      <c r="L175" s="204" t="s">
        <v>29</v>
      </c>
      <c r="M175" s="204" t="s">
        <v>92</v>
      </c>
      <c r="N175" s="205">
        <v>58911.35</v>
      </c>
      <c r="O175" s="206">
        <v>43878</v>
      </c>
      <c r="P175" s="207" t="s">
        <v>1853</v>
      </c>
      <c r="Q175" s="207" t="s">
        <v>1073</v>
      </c>
      <c r="R175" s="208" t="s">
        <v>17</v>
      </c>
      <c r="S175" s="209" t="s">
        <v>1464</v>
      </c>
      <c r="T175" s="210" t="s">
        <v>264</v>
      </c>
      <c r="U175" s="204" t="s">
        <v>374</v>
      </c>
      <c r="V175" s="210" t="s">
        <v>375</v>
      </c>
      <c r="W175" s="199" t="s">
        <v>1002</v>
      </c>
      <c r="X175" s="200" t="s">
        <v>38</v>
      </c>
      <c r="Y175" s="211">
        <v>2400</v>
      </c>
      <c r="Z175" s="212" t="s">
        <v>1627</v>
      </c>
      <c r="AA175" s="233"/>
      <c r="AB175" s="211"/>
      <c r="AC175" s="220"/>
      <c r="AD175" s="287"/>
      <c r="AE175" s="211"/>
      <c r="AF175" s="220"/>
      <c r="AG175" s="214"/>
      <c r="AH175" s="211"/>
      <c r="AI175" s="220"/>
      <c r="AJ175" s="220"/>
      <c r="AK175" s="211"/>
      <c r="AL175" s="220"/>
      <c r="AM175" s="117"/>
      <c r="AN175" s="211"/>
      <c r="AO175" s="220"/>
      <c r="AP175" s="117"/>
      <c r="AQ175" s="220"/>
      <c r="AR175" s="220"/>
      <c r="AS175" s="220"/>
      <c r="AT175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5" s="218" t="s">
        <v>38</v>
      </c>
      <c r="AV175" s="1040">
        <v>0</v>
      </c>
    </row>
    <row r="176" spans="1:48" ht="35.15" customHeight="1" x14ac:dyDescent="0.3">
      <c r="A176" s="69" t="s">
        <v>2072</v>
      </c>
      <c r="B176" s="1" t="s">
        <v>719</v>
      </c>
      <c r="C176" s="82" t="str">
        <f>MID(control[[#This Row],[Processo]],12,4)</f>
        <v>2017</v>
      </c>
      <c r="D176" s="82" t="str">
        <f>RIGHT(control[[#This Row],[Processo]],4)</f>
        <v>0100</v>
      </c>
      <c r="E176" s="85" t="s">
        <v>721</v>
      </c>
      <c r="F176" s="86" t="s">
        <v>925</v>
      </c>
      <c r="G176" s="87" t="s">
        <v>1020</v>
      </c>
      <c r="H176" s="85" t="s">
        <v>938</v>
      </c>
      <c r="I176" s="86" t="s">
        <v>928</v>
      </c>
      <c r="J176" s="87" t="s">
        <v>1047</v>
      </c>
      <c r="K176" s="86" t="s">
        <v>923</v>
      </c>
      <c r="L176" s="87" t="s">
        <v>141</v>
      </c>
      <c r="M176" s="87" t="s">
        <v>215</v>
      </c>
      <c r="N176" s="88">
        <v>28579928.199999999</v>
      </c>
      <c r="O176" s="89">
        <v>43874</v>
      </c>
      <c r="P176" s="90" t="s">
        <v>1854</v>
      </c>
      <c r="Q176" s="90" t="s">
        <v>1855</v>
      </c>
      <c r="R176" s="91" t="s">
        <v>17</v>
      </c>
      <c r="S176" s="92" t="s">
        <v>946</v>
      </c>
      <c r="T176" s="93" t="s">
        <v>720</v>
      </c>
      <c r="U176" s="87" t="s">
        <v>374</v>
      </c>
      <c r="V176" s="93" t="s">
        <v>375</v>
      </c>
      <c r="W176" s="94" t="s">
        <v>1002</v>
      </c>
      <c r="X176" s="95" t="s">
        <v>38</v>
      </c>
      <c r="Y176" s="97">
        <v>3000</v>
      </c>
      <c r="Z176" s="118">
        <v>0</v>
      </c>
      <c r="AA176" s="908"/>
      <c r="AB176" s="97"/>
      <c r="AC176" s="98"/>
      <c r="AD176" s="124"/>
      <c r="AE176" s="97"/>
      <c r="AF176" s="98"/>
      <c r="AG176" s="123"/>
      <c r="AH176" s="97"/>
      <c r="AI176" s="98"/>
      <c r="AJ176" s="98"/>
      <c r="AK176" s="97"/>
      <c r="AL176" s="98"/>
      <c r="AM176" s="98"/>
      <c r="AN176" s="97"/>
      <c r="AO176" s="98"/>
      <c r="AP176" s="98"/>
      <c r="AQ176" s="98"/>
      <c r="AR176" s="98"/>
      <c r="AS176" s="98"/>
      <c r="AT17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6" s="101"/>
      <c r="AV176" s="1041">
        <v>1</v>
      </c>
    </row>
    <row r="177" spans="1:48" ht="35.15" customHeight="1" x14ac:dyDescent="0.3">
      <c r="A177" s="69" t="s">
        <v>2073</v>
      </c>
      <c r="B177" s="1" t="s">
        <v>724</v>
      </c>
      <c r="C177" s="82" t="str">
        <f>MID(control[[#This Row],[Processo]],12,4)</f>
        <v>2018</v>
      </c>
      <c r="D177" s="82" t="str">
        <f>RIGHT(control[[#This Row],[Processo]],4)</f>
        <v>6182</v>
      </c>
      <c r="E177" s="85" t="s">
        <v>726</v>
      </c>
      <c r="F177" s="86" t="s">
        <v>931</v>
      </c>
      <c r="G177" s="87" t="s">
        <v>1019</v>
      </c>
      <c r="H177" s="85" t="s">
        <v>932</v>
      </c>
      <c r="I177" s="86" t="s">
        <v>934</v>
      </c>
      <c r="J177" s="87" t="s">
        <v>1020</v>
      </c>
      <c r="K177" s="86" t="s">
        <v>920</v>
      </c>
      <c r="L177" s="87" t="s">
        <v>82</v>
      </c>
      <c r="M177" s="333" t="s">
        <v>2436</v>
      </c>
      <c r="N177" s="88">
        <v>578772.28</v>
      </c>
      <c r="O177" s="89">
        <v>43874</v>
      </c>
      <c r="P177" s="537" t="s">
        <v>2773</v>
      </c>
      <c r="Q177" s="627" t="s">
        <v>1238</v>
      </c>
      <c r="R177" s="91" t="s">
        <v>25</v>
      </c>
      <c r="S177" s="92" t="s">
        <v>2800</v>
      </c>
      <c r="T177" s="93" t="s">
        <v>727</v>
      </c>
      <c r="U177" s="87" t="s">
        <v>1242</v>
      </c>
      <c r="V177" s="93" t="s">
        <v>1279</v>
      </c>
      <c r="W177" s="180" t="s">
        <v>1002</v>
      </c>
      <c r="X177" s="95"/>
      <c r="Y177" s="119"/>
      <c r="Z177" s="97"/>
      <c r="AA177" s="99"/>
      <c r="AB177" s="97"/>
      <c r="AC177" s="98"/>
      <c r="AD177" s="124"/>
      <c r="AE177" s="97"/>
      <c r="AF177" s="98"/>
      <c r="AG177" s="123"/>
      <c r="AH177" s="97"/>
      <c r="AI177" s="98"/>
      <c r="AJ177" s="98"/>
      <c r="AK177" s="97"/>
      <c r="AL177" s="98"/>
      <c r="AM177" s="98"/>
      <c r="AN177" s="97"/>
      <c r="AO177" s="98"/>
      <c r="AP177" s="98"/>
      <c r="AQ177" s="98"/>
      <c r="AR177" s="98"/>
      <c r="AS177" s="98"/>
      <c r="AT17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77" s="101"/>
      <c r="AV177" s="1041"/>
    </row>
    <row r="178" spans="1:48" ht="35.15" customHeight="1" x14ac:dyDescent="0.3">
      <c r="A178" s="1048" t="s">
        <v>2074</v>
      </c>
      <c r="B178" s="187" t="s">
        <v>725</v>
      </c>
      <c r="C178" s="188" t="str">
        <f>MID(control[[#This Row],[Processo]],12,4)</f>
        <v>2015</v>
      </c>
      <c r="D178" s="188" t="str">
        <f>RIGHT(control[[#This Row],[Processo]],4)</f>
        <v>6182</v>
      </c>
      <c r="E178" s="202" t="s">
        <v>728</v>
      </c>
      <c r="F178" s="203" t="s">
        <v>931</v>
      </c>
      <c r="G178" s="204" t="s">
        <v>1019</v>
      </c>
      <c r="H178" s="202" t="s">
        <v>932</v>
      </c>
      <c r="I178" s="203" t="s">
        <v>934</v>
      </c>
      <c r="J178" s="204" t="s">
        <v>1020</v>
      </c>
      <c r="K178" s="203" t="s">
        <v>920</v>
      </c>
      <c r="L178" s="204" t="s">
        <v>82</v>
      </c>
      <c r="M178" s="334" t="s">
        <v>1331</v>
      </c>
      <c r="N178" s="205">
        <v>109960.14</v>
      </c>
      <c r="O178" s="206">
        <v>43874</v>
      </c>
      <c r="P178" s="233" t="s">
        <v>1856</v>
      </c>
      <c r="Q178" s="233" t="s">
        <v>1661</v>
      </c>
      <c r="R178" s="208" t="s">
        <v>25</v>
      </c>
      <c r="S178" s="209" t="s">
        <v>2800</v>
      </c>
      <c r="T178" s="210" t="s">
        <v>727</v>
      </c>
      <c r="U178" s="204" t="s">
        <v>1242</v>
      </c>
      <c r="V178" s="210" t="s">
        <v>1279</v>
      </c>
      <c r="W178" s="199" t="s">
        <v>1002</v>
      </c>
      <c r="X178" s="200" t="s">
        <v>38</v>
      </c>
      <c r="Y178" s="223" t="s">
        <v>0</v>
      </c>
      <c r="Z178" s="212" t="s">
        <v>1627</v>
      </c>
      <c r="AA178" s="233"/>
      <c r="AB178" s="211"/>
      <c r="AC178" s="220"/>
      <c r="AD178" s="287"/>
      <c r="AE178" s="211"/>
      <c r="AF178" s="220"/>
      <c r="AG178" s="214"/>
      <c r="AH178" s="211"/>
      <c r="AI178" s="220"/>
      <c r="AJ178" s="220"/>
      <c r="AK178" s="211"/>
      <c r="AL178" s="220"/>
      <c r="AM178" s="117"/>
      <c r="AN178" s="211"/>
      <c r="AO178" s="220"/>
      <c r="AP178" s="117"/>
      <c r="AQ178" s="220"/>
      <c r="AR178" s="220"/>
      <c r="AS178" s="220"/>
      <c r="AT17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78" s="954" t="s">
        <v>38</v>
      </c>
      <c r="AV178" s="1040">
        <v>0</v>
      </c>
    </row>
    <row r="179" spans="1:48" ht="35.15" customHeight="1" x14ac:dyDescent="0.3">
      <c r="A179" s="69" t="s">
        <v>2075</v>
      </c>
      <c r="B179" s="1" t="s">
        <v>729</v>
      </c>
      <c r="C179" s="82" t="str">
        <f>MID(control[[#This Row],[Processo]],12,4)</f>
        <v>2019</v>
      </c>
      <c r="D179" s="82" t="str">
        <f>RIGHT(control[[#This Row],[Processo]],4)</f>
        <v>0554</v>
      </c>
      <c r="E179" s="85" t="s">
        <v>730</v>
      </c>
      <c r="F179" s="86" t="s">
        <v>925</v>
      </c>
      <c r="G179" s="87" t="s">
        <v>1020</v>
      </c>
      <c r="H179" s="85" t="s">
        <v>731</v>
      </c>
      <c r="I179" s="86" t="s">
        <v>1102</v>
      </c>
      <c r="J179" s="87" t="s">
        <v>1019</v>
      </c>
      <c r="K179" s="86" t="s">
        <v>920</v>
      </c>
      <c r="L179" s="87" t="s">
        <v>29</v>
      </c>
      <c r="M179" s="87" t="s">
        <v>732</v>
      </c>
      <c r="N179" s="88">
        <v>20000</v>
      </c>
      <c r="O179" s="89">
        <v>43879</v>
      </c>
      <c r="P179" s="90" t="s">
        <v>1057</v>
      </c>
      <c r="Q179" s="90" t="s">
        <v>1073</v>
      </c>
      <c r="R179" s="91" t="s">
        <v>17</v>
      </c>
      <c r="S179" s="92" t="s">
        <v>970</v>
      </c>
      <c r="T179" s="93" t="s">
        <v>733</v>
      </c>
      <c r="U179" s="87" t="s">
        <v>1242</v>
      </c>
      <c r="V179" s="915" t="s">
        <v>2960</v>
      </c>
      <c r="W179" s="94" t="s">
        <v>1002</v>
      </c>
      <c r="X179" s="95" t="s">
        <v>38</v>
      </c>
      <c r="Y179" s="97">
        <v>26400</v>
      </c>
      <c r="Z179" s="97">
        <v>26400</v>
      </c>
      <c r="AA179" s="935" t="s">
        <v>2974</v>
      </c>
      <c r="AB179" s="97">
        <v>26400</v>
      </c>
      <c r="AC179" s="936" t="s">
        <v>2975</v>
      </c>
      <c r="AD179" s="937" t="s">
        <v>2976</v>
      </c>
      <c r="AE179" s="97"/>
      <c r="AF179" s="98"/>
      <c r="AG179" s="123"/>
      <c r="AH179" s="97"/>
      <c r="AI179" s="98"/>
      <c r="AJ179" s="98"/>
      <c r="AK179" s="97"/>
      <c r="AL179" s="98"/>
      <c r="AM179" s="98"/>
      <c r="AN179" s="97"/>
      <c r="AO179" s="98"/>
      <c r="AP179" s="98"/>
      <c r="AQ179" s="98"/>
      <c r="AR179" s="98"/>
      <c r="AS179" s="98"/>
      <c r="AT179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26400</v>
      </c>
      <c r="AU179" s="101"/>
      <c r="AV179" s="1041">
        <v>1</v>
      </c>
    </row>
    <row r="180" spans="1:48" ht="35.15" customHeight="1" x14ac:dyDescent="0.3">
      <c r="A180" s="1052" t="s">
        <v>2076</v>
      </c>
      <c r="B180" s="795" t="s">
        <v>734</v>
      </c>
      <c r="C180" s="796" t="str">
        <f>MID(control[[#This Row],[Processo]],12,4)</f>
        <v>2019</v>
      </c>
      <c r="D180" s="797" t="str">
        <f>RIGHT(control[[#This Row],[Processo]],4)</f>
        <v>0008</v>
      </c>
      <c r="E180" s="798" t="s">
        <v>735</v>
      </c>
      <c r="F180" s="799" t="s">
        <v>925</v>
      </c>
      <c r="G180" s="800" t="s">
        <v>1019</v>
      </c>
      <c r="H180" s="798" t="s">
        <v>736</v>
      </c>
      <c r="I180" s="799" t="s">
        <v>1023</v>
      </c>
      <c r="J180" s="800" t="s">
        <v>1020</v>
      </c>
      <c r="K180" s="799" t="s">
        <v>920</v>
      </c>
      <c r="L180" s="800" t="s">
        <v>29</v>
      </c>
      <c r="M180" s="800" t="s">
        <v>92</v>
      </c>
      <c r="N180" s="801">
        <v>14304.75</v>
      </c>
      <c r="O180" s="802">
        <v>43880</v>
      </c>
      <c r="P180" s="803" t="s">
        <v>1160</v>
      </c>
      <c r="Q180" s="804" t="s">
        <v>1073</v>
      </c>
      <c r="R180" s="805" t="s">
        <v>17</v>
      </c>
      <c r="S180" s="806" t="s">
        <v>1464</v>
      </c>
      <c r="T180" s="807" t="s">
        <v>264</v>
      </c>
      <c r="U180" s="800" t="s">
        <v>374</v>
      </c>
      <c r="V180" s="807" t="s">
        <v>375</v>
      </c>
      <c r="W180" s="808" t="s">
        <v>1002</v>
      </c>
      <c r="X180" s="809" t="s">
        <v>38</v>
      </c>
      <c r="Y180" s="810" t="s">
        <v>15</v>
      </c>
      <c r="Z180" s="812">
        <v>484</v>
      </c>
      <c r="AA180" s="810"/>
      <c r="AB180" s="812">
        <v>484</v>
      </c>
      <c r="AC180" s="813">
        <v>44040</v>
      </c>
      <c r="AD180" s="814" t="s">
        <v>1858</v>
      </c>
      <c r="AE180" s="812"/>
      <c r="AF180" s="813"/>
      <c r="AG180" s="815"/>
      <c r="AH180" s="812"/>
      <c r="AI180" s="813"/>
      <c r="AJ180" s="813"/>
      <c r="AK180" s="812"/>
      <c r="AL180" s="813"/>
      <c r="AM180" s="794"/>
      <c r="AN180" s="812"/>
      <c r="AO180" s="813"/>
      <c r="AP180" s="794"/>
      <c r="AQ180" s="813"/>
      <c r="AR180" s="813"/>
      <c r="AS180" s="813"/>
      <c r="AT180" s="832" t="s">
        <v>2910</v>
      </c>
      <c r="AU180" s="816"/>
      <c r="AV180" s="1043">
        <v>-1</v>
      </c>
    </row>
    <row r="181" spans="1:48" ht="35.15" customHeight="1" x14ac:dyDescent="0.3">
      <c r="A181" s="69" t="s">
        <v>2077</v>
      </c>
      <c r="B181" s="1" t="s">
        <v>739</v>
      </c>
      <c r="C181" s="82" t="str">
        <f>MID(control[[#This Row],[Processo]],12,4)</f>
        <v>2019</v>
      </c>
      <c r="D181" s="82" t="str">
        <f>RIGHT(control[[#This Row],[Processo]],4)</f>
        <v>0002</v>
      </c>
      <c r="E181" s="85" t="s">
        <v>748</v>
      </c>
      <c r="F181" s="86" t="s">
        <v>925</v>
      </c>
      <c r="G181" s="87" t="s">
        <v>1020</v>
      </c>
      <c r="H181" s="85" t="s">
        <v>749</v>
      </c>
      <c r="I181" s="86" t="s">
        <v>1023</v>
      </c>
      <c r="J181" s="87" t="s">
        <v>1020</v>
      </c>
      <c r="K181" s="86" t="s">
        <v>920</v>
      </c>
      <c r="L181" s="87" t="s">
        <v>29</v>
      </c>
      <c r="M181" s="87" t="s">
        <v>655</v>
      </c>
      <c r="N181" s="88">
        <v>10000</v>
      </c>
      <c r="O181" s="89">
        <v>43887</v>
      </c>
      <c r="P181" s="90" t="s">
        <v>1095</v>
      </c>
      <c r="Q181" s="90" t="s">
        <v>1073</v>
      </c>
      <c r="R181" s="91" t="s">
        <v>17</v>
      </c>
      <c r="S181" s="92" t="s">
        <v>954</v>
      </c>
      <c r="T181" s="93" t="s">
        <v>491</v>
      </c>
      <c r="U181" s="82" t="s">
        <v>1252</v>
      </c>
      <c r="V181" s="93" t="s">
        <v>655</v>
      </c>
      <c r="W181" s="94" t="s">
        <v>1002</v>
      </c>
      <c r="X181" s="95" t="s">
        <v>20</v>
      </c>
      <c r="Y181" s="97">
        <v>2000</v>
      </c>
      <c r="Z181" s="97">
        <v>2000</v>
      </c>
      <c r="AA181" s="99"/>
      <c r="AB181" s="97">
        <f>1000+1000</f>
        <v>2000</v>
      </c>
      <c r="AC181" s="129" t="s">
        <v>1859</v>
      </c>
      <c r="AD181" s="124" t="s">
        <v>1860</v>
      </c>
      <c r="AE181" s="88">
        <v>2034.5</v>
      </c>
      <c r="AF181" s="303">
        <v>44237</v>
      </c>
      <c r="AG181" s="302" t="s">
        <v>2550</v>
      </c>
      <c r="AH181" s="88"/>
      <c r="AI181" s="89"/>
      <c r="AJ181" s="89"/>
      <c r="AK181" s="88"/>
      <c r="AL181" s="89"/>
      <c r="AM181" s="89"/>
      <c r="AN181" s="88"/>
      <c r="AO181" s="89"/>
      <c r="AP181" s="89"/>
      <c r="AQ181" s="89"/>
      <c r="AR181" s="89"/>
      <c r="AS181" s="89"/>
      <c r="AT18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1" s="304" t="s">
        <v>20</v>
      </c>
      <c r="AV181" s="1041">
        <v>1</v>
      </c>
    </row>
    <row r="182" spans="1:48" ht="35.15" customHeight="1" x14ac:dyDescent="0.3">
      <c r="A182" s="69" t="s">
        <v>2078</v>
      </c>
      <c r="B182" s="1" t="s">
        <v>741</v>
      </c>
      <c r="C182" s="82" t="str">
        <f>MID(control[[#This Row],[Processo]],12,4)</f>
        <v>2017</v>
      </c>
      <c r="D182" s="82" t="str">
        <f>RIGHT(control[[#This Row],[Processo]],4)</f>
        <v>0224</v>
      </c>
      <c r="E182" s="85" t="s">
        <v>1162</v>
      </c>
      <c r="F182" s="86" t="s">
        <v>1049</v>
      </c>
      <c r="G182" s="87" t="s">
        <v>1047</v>
      </c>
      <c r="H182" s="85" t="s">
        <v>1163</v>
      </c>
      <c r="I182" s="86" t="s">
        <v>928</v>
      </c>
      <c r="J182" s="87" t="s">
        <v>1047</v>
      </c>
      <c r="K182" s="86" t="s">
        <v>923</v>
      </c>
      <c r="L182" s="87" t="s">
        <v>29</v>
      </c>
      <c r="M182" s="87" t="s">
        <v>732</v>
      </c>
      <c r="N182" s="88">
        <v>13535</v>
      </c>
      <c r="O182" s="89">
        <v>43881</v>
      </c>
      <c r="P182" s="90" t="s">
        <v>1164</v>
      </c>
      <c r="Q182" s="90" t="s">
        <v>1073</v>
      </c>
      <c r="R182" s="91" t="s">
        <v>17</v>
      </c>
      <c r="S182" s="92" t="s">
        <v>965</v>
      </c>
      <c r="T182" s="93" t="s">
        <v>750</v>
      </c>
      <c r="U182" s="87" t="s">
        <v>1257</v>
      </c>
      <c r="V182" s="93" t="s">
        <v>1243</v>
      </c>
      <c r="W182" s="94" t="s">
        <v>1002</v>
      </c>
      <c r="X182" s="95" t="s">
        <v>20</v>
      </c>
      <c r="Y182" s="97">
        <v>4500</v>
      </c>
      <c r="Z182" s="97">
        <v>3000</v>
      </c>
      <c r="AA182" s="99"/>
      <c r="AB182" s="97">
        <v>3000</v>
      </c>
      <c r="AC182" s="98">
        <v>44111</v>
      </c>
      <c r="AD182" s="124" t="s">
        <v>1861</v>
      </c>
      <c r="AE182" s="97"/>
      <c r="AF182" s="98"/>
      <c r="AG182" s="123"/>
      <c r="AH182" s="97"/>
      <c r="AI182" s="98"/>
      <c r="AJ182" s="98"/>
      <c r="AK182" s="97"/>
      <c r="AL182" s="98"/>
      <c r="AM182" s="98"/>
      <c r="AN182" s="97"/>
      <c r="AO182" s="98"/>
      <c r="AP182" s="98"/>
      <c r="AQ182" s="98"/>
      <c r="AR182" s="98"/>
      <c r="AS182" s="98"/>
      <c r="AT182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182" s="101"/>
      <c r="AV182" s="1041">
        <v>1</v>
      </c>
    </row>
    <row r="183" spans="1:48" ht="35.15" customHeight="1" x14ac:dyDescent="0.3">
      <c r="A183" s="69" t="s">
        <v>2079</v>
      </c>
      <c r="B183" s="1" t="s">
        <v>742</v>
      </c>
      <c r="C183" s="82" t="str">
        <f>MID(control[[#This Row],[Processo]],12,4)</f>
        <v>2018</v>
      </c>
      <c r="D183" s="82" t="str">
        <f>RIGHT(control[[#This Row],[Processo]],4)</f>
        <v>0003</v>
      </c>
      <c r="E183" s="85" t="s">
        <v>751</v>
      </c>
      <c r="F183" s="86" t="s">
        <v>919</v>
      </c>
      <c r="G183" s="87" t="s">
        <v>1020</v>
      </c>
      <c r="H183" s="85" t="s">
        <v>752</v>
      </c>
      <c r="I183" s="86" t="s">
        <v>921</v>
      </c>
      <c r="J183" s="87" t="s">
        <v>1019</v>
      </c>
      <c r="K183" s="86" t="s">
        <v>920</v>
      </c>
      <c r="L183" s="87" t="s">
        <v>323</v>
      </c>
      <c r="M183" s="87" t="s">
        <v>453</v>
      </c>
      <c r="N183" s="88">
        <v>10000</v>
      </c>
      <c r="O183" s="89">
        <v>43882</v>
      </c>
      <c r="P183" s="90" t="s">
        <v>2422</v>
      </c>
      <c r="Q183" s="90" t="s">
        <v>1161</v>
      </c>
      <c r="R183" s="91" t="s">
        <v>17</v>
      </c>
      <c r="S183" s="92" t="s">
        <v>983</v>
      </c>
      <c r="T183" s="93" t="s">
        <v>753</v>
      </c>
      <c r="U183" s="82" t="s">
        <v>1298</v>
      </c>
      <c r="V183" s="965" t="s">
        <v>2993</v>
      </c>
      <c r="W183" s="94" t="s">
        <v>1002</v>
      </c>
      <c r="X183" s="95" t="s">
        <v>20</v>
      </c>
      <c r="Y183" s="82" t="s">
        <v>15</v>
      </c>
      <c r="Z183" s="97">
        <v>331</v>
      </c>
      <c r="AA183" s="99"/>
      <c r="AB183" s="97">
        <v>331</v>
      </c>
      <c r="AC183" s="89">
        <v>44125</v>
      </c>
      <c r="AD183" s="87" t="s">
        <v>1862</v>
      </c>
      <c r="AE183" s="88"/>
      <c r="AF183" s="89"/>
      <c r="AG183" s="129"/>
      <c r="AH183" s="88"/>
      <c r="AI183" s="89"/>
      <c r="AJ183" s="89"/>
      <c r="AK183" s="88"/>
      <c r="AL183" s="89"/>
      <c r="AM183" s="89"/>
      <c r="AN183" s="88"/>
      <c r="AO183" s="89"/>
      <c r="AP183" s="89"/>
      <c r="AQ183" s="89"/>
      <c r="AR183" s="89"/>
      <c r="AS183" s="89"/>
      <c r="AT18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331</v>
      </c>
      <c r="AU183" s="101"/>
      <c r="AV183" s="1041">
        <v>-1</v>
      </c>
    </row>
    <row r="184" spans="1:48" ht="35.15" customHeight="1" x14ac:dyDescent="0.3">
      <c r="A184" s="1048" t="s">
        <v>2080</v>
      </c>
      <c r="B184" s="187" t="s">
        <v>743</v>
      </c>
      <c r="C184" s="188" t="str">
        <f>MID(control[[#This Row],[Processo]],12,4)</f>
        <v>2014</v>
      </c>
      <c r="D184" s="188" t="str">
        <f>RIGHT(control[[#This Row],[Processo]],4)</f>
        <v>0002</v>
      </c>
      <c r="E184" s="202" t="s">
        <v>744</v>
      </c>
      <c r="F184" s="203" t="s">
        <v>919</v>
      </c>
      <c r="G184" s="204" t="s">
        <v>1019</v>
      </c>
      <c r="H184" s="202" t="s">
        <v>745</v>
      </c>
      <c r="I184" s="203" t="s">
        <v>921</v>
      </c>
      <c r="J184" s="204" t="s">
        <v>1019</v>
      </c>
      <c r="K184" s="203" t="s">
        <v>920</v>
      </c>
      <c r="L184" s="204" t="s">
        <v>29</v>
      </c>
      <c r="M184" s="204" t="s">
        <v>746</v>
      </c>
      <c r="N184" s="205">
        <v>10000</v>
      </c>
      <c r="O184" s="206">
        <v>43888</v>
      </c>
      <c r="P184" s="207" t="s">
        <v>1863</v>
      </c>
      <c r="Q184" s="207" t="s">
        <v>1073</v>
      </c>
      <c r="R184" s="208" t="s">
        <v>17</v>
      </c>
      <c r="S184" s="209" t="s">
        <v>949</v>
      </c>
      <c r="T184" s="210" t="s">
        <v>445</v>
      </c>
      <c r="U184" s="204" t="s">
        <v>1293</v>
      </c>
      <c r="V184" s="210" t="s">
        <v>654</v>
      </c>
      <c r="W184" s="199" t="s">
        <v>1002</v>
      </c>
      <c r="X184" s="200" t="s">
        <v>38</v>
      </c>
      <c r="Y184" s="211">
        <v>7200</v>
      </c>
      <c r="Z184" s="212" t="s">
        <v>1627</v>
      </c>
      <c r="AA184" s="233"/>
      <c r="AB184" s="213"/>
      <c r="AC184" s="214"/>
      <c r="AD184" s="215"/>
      <c r="AE184" s="216"/>
      <c r="AF184" s="214"/>
      <c r="AG184" s="214"/>
      <c r="AH184" s="216"/>
      <c r="AI184" s="214"/>
      <c r="AJ184" s="214"/>
      <c r="AK184" s="216"/>
      <c r="AL184" s="214"/>
      <c r="AM184" s="84"/>
      <c r="AN184" s="216"/>
      <c r="AO184" s="214"/>
      <c r="AP184" s="84"/>
      <c r="AQ184" s="214"/>
      <c r="AR184" s="214"/>
      <c r="AS184" s="214"/>
      <c r="AT18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84" s="218" t="s">
        <v>38</v>
      </c>
      <c r="AV184" s="1040">
        <v>0</v>
      </c>
    </row>
    <row r="185" spans="1:48" ht="35.15" customHeight="1" x14ac:dyDescent="0.3">
      <c r="A185" s="69" t="s">
        <v>2081</v>
      </c>
      <c r="B185" s="1" t="s">
        <v>747</v>
      </c>
      <c r="C185" s="82" t="str">
        <f>MID(control[[#This Row],[Processo]],12,4)</f>
        <v>2014</v>
      </c>
      <c r="D185" s="82" t="str">
        <f>RIGHT(control[[#This Row],[Processo]],4)</f>
        <v>6182</v>
      </c>
      <c r="E185" s="179" t="s">
        <v>2471</v>
      </c>
      <c r="F185" s="86" t="s">
        <v>931</v>
      </c>
      <c r="G185" s="87" t="s">
        <v>1020</v>
      </c>
      <c r="H185" s="85" t="s">
        <v>932</v>
      </c>
      <c r="I185" s="86" t="s">
        <v>934</v>
      </c>
      <c r="J185" s="87" t="s">
        <v>1020</v>
      </c>
      <c r="K185" s="86" t="s">
        <v>920</v>
      </c>
      <c r="L185" s="87" t="s">
        <v>82</v>
      </c>
      <c r="M185" s="328" t="s">
        <v>1441</v>
      </c>
      <c r="N185" s="88">
        <v>746688.1</v>
      </c>
      <c r="O185" s="89">
        <v>43879</v>
      </c>
      <c r="P185" s="90" t="s">
        <v>1165</v>
      </c>
      <c r="Q185" s="90" t="s">
        <v>1072</v>
      </c>
      <c r="R185" s="91" t="s">
        <v>25</v>
      </c>
      <c r="S185" s="92" t="s">
        <v>2800</v>
      </c>
      <c r="T185" s="93" t="s">
        <v>727</v>
      </c>
      <c r="U185" s="87" t="s">
        <v>1242</v>
      </c>
      <c r="V185" s="178" t="s">
        <v>2470</v>
      </c>
      <c r="W185" s="94" t="s">
        <v>1002</v>
      </c>
      <c r="X185" s="95" t="s">
        <v>20</v>
      </c>
      <c r="Y185" s="97">
        <v>7800</v>
      </c>
      <c r="Z185" s="97">
        <v>7800</v>
      </c>
      <c r="AA185" s="99"/>
      <c r="AB185" s="97">
        <v>7800</v>
      </c>
      <c r="AC185" s="89">
        <v>44070</v>
      </c>
      <c r="AD185" s="124" t="s">
        <v>1864</v>
      </c>
      <c r="AE185" s="88">
        <f>control[[#This Row],[
Honorários
Depositados
(R$)]]/2*(1-5.625%)-22</f>
        <v>3658.625</v>
      </c>
      <c r="AF185" s="89">
        <v>44146</v>
      </c>
      <c r="AG185" s="129" t="s">
        <v>2405</v>
      </c>
      <c r="AH185" s="97"/>
      <c r="AI185" s="98"/>
      <c r="AJ185" s="98"/>
      <c r="AK185" s="97"/>
      <c r="AL185" s="98"/>
      <c r="AM185" s="98"/>
      <c r="AN185" s="97"/>
      <c r="AO185" s="98"/>
      <c r="AP185" s="98"/>
      <c r="AQ185" s="98"/>
      <c r="AR185" s="98"/>
      <c r="AS185" s="98"/>
      <c r="AT18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4100</v>
      </c>
      <c r="AU185" s="101"/>
      <c r="AV185" s="1041" t="s">
        <v>1006</v>
      </c>
    </row>
    <row r="186" spans="1:48" ht="35.15" customHeight="1" x14ac:dyDescent="0.3">
      <c r="A186" s="69" t="s">
        <v>2082</v>
      </c>
      <c r="B186" s="1" t="s">
        <v>754</v>
      </c>
      <c r="C186" s="82" t="str">
        <f>MID(control[[#This Row],[Processo]],12,4)</f>
        <v>2019</v>
      </c>
      <c r="D186" s="82" t="str">
        <f>RIGHT(control[[#This Row],[Processo]],4)</f>
        <v>0224</v>
      </c>
      <c r="E186" s="85" t="s">
        <v>755</v>
      </c>
      <c r="F186" s="86" t="s">
        <v>925</v>
      </c>
      <c r="G186" s="87" t="s">
        <v>1019</v>
      </c>
      <c r="H186" s="85" t="s">
        <v>756</v>
      </c>
      <c r="I186" s="86" t="s">
        <v>1023</v>
      </c>
      <c r="J186" s="87" t="s">
        <v>1047</v>
      </c>
      <c r="K186" s="86" t="s">
        <v>923</v>
      </c>
      <c r="L186" s="87" t="s">
        <v>29</v>
      </c>
      <c r="M186" s="87" t="s">
        <v>757</v>
      </c>
      <c r="N186" s="88">
        <v>120050</v>
      </c>
      <c r="O186" s="89">
        <v>43887</v>
      </c>
      <c r="P186" s="90" t="s">
        <v>1166</v>
      </c>
      <c r="Q186" s="90" t="s">
        <v>1099</v>
      </c>
      <c r="R186" s="91" t="s">
        <v>17</v>
      </c>
      <c r="S186" s="92" t="s">
        <v>965</v>
      </c>
      <c r="T186" s="93" t="s">
        <v>750</v>
      </c>
      <c r="U186" s="87" t="s">
        <v>1251</v>
      </c>
      <c r="V186" s="93" t="s">
        <v>758</v>
      </c>
      <c r="W186" s="94" t="s">
        <v>1002</v>
      </c>
      <c r="X186" s="95" t="s">
        <v>20</v>
      </c>
      <c r="Y186" s="155">
        <v>1750</v>
      </c>
      <c r="Z186" s="97"/>
      <c r="AA186" s="99"/>
      <c r="AB186" s="97"/>
      <c r="AC186" s="98"/>
      <c r="AD186" s="124"/>
      <c r="AE186" s="97"/>
      <c r="AF186" s="98"/>
      <c r="AG186" s="123"/>
      <c r="AH186" s="97"/>
      <c r="AI186" s="98"/>
      <c r="AJ186" s="98"/>
      <c r="AK186" s="97"/>
      <c r="AL186" s="98"/>
      <c r="AM186" s="98"/>
      <c r="AN186" s="97"/>
      <c r="AO186" s="98"/>
      <c r="AP186" s="98"/>
      <c r="AQ186" s="98"/>
      <c r="AR186" s="98"/>
      <c r="AS186" s="98"/>
      <c r="AT18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6" s="101"/>
      <c r="AV186" s="1041" t="s">
        <v>1005</v>
      </c>
    </row>
    <row r="187" spans="1:48" ht="35.15" customHeight="1" x14ac:dyDescent="0.3">
      <c r="A187" s="1048" t="s">
        <v>2083</v>
      </c>
      <c r="B187" s="187" t="s">
        <v>764</v>
      </c>
      <c r="C187" s="188" t="str">
        <f>MID(control[[#This Row],[Processo]],12,4)</f>
        <v>2016</v>
      </c>
      <c r="D187" s="188" t="str">
        <f>RIGHT(control[[#This Row],[Processo]],4)</f>
        <v>0224</v>
      </c>
      <c r="E187" s="202" t="s">
        <v>765</v>
      </c>
      <c r="F187" s="203" t="s">
        <v>925</v>
      </c>
      <c r="G187" s="188" t="s">
        <v>1019</v>
      </c>
      <c r="H187" s="202" t="s">
        <v>1167</v>
      </c>
      <c r="I187" s="203" t="s">
        <v>1102</v>
      </c>
      <c r="J187" s="204" t="s">
        <v>1019</v>
      </c>
      <c r="K187" s="203" t="s">
        <v>920</v>
      </c>
      <c r="L187" s="204" t="s">
        <v>141</v>
      </c>
      <c r="M187" s="204" t="s">
        <v>215</v>
      </c>
      <c r="N187" s="205">
        <v>175697.88</v>
      </c>
      <c r="O187" s="206">
        <v>43892</v>
      </c>
      <c r="P187" s="207" t="s">
        <v>1168</v>
      </c>
      <c r="Q187" s="207" t="s">
        <v>1099</v>
      </c>
      <c r="R187" s="208" t="s">
        <v>17</v>
      </c>
      <c r="S187" s="209" t="s">
        <v>964</v>
      </c>
      <c r="T187" s="210" t="s">
        <v>2557</v>
      </c>
      <c r="U187" s="204" t="s">
        <v>1246</v>
      </c>
      <c r="V187" s="210" t="s">
        <v>1259</v>
      </c>
      <c r="W187" s="199" t="s">
        <v>1002</v>
      </c>
      <c r="X187" s="200" t="s">
        <v>20</v>
      </c>
      <c r="Y187" s="211">
        <v>4500</v>
      </c>
      <c r="Z187" s="212" t="s">
        <v>1627</v>
      </c>
      <c r="AA187" s="233"/>
      <c r="AB187" s="211"/>
      <c r="AC187" s="220"/>
      <c r="AD187" s="287"/>
      <c r="AE187" s="211"/>
      <c r="AF187" s="220"/>
      <c r="AG187" s="214"/>
      <c r="AH187" s="211"/>
      <c r="AI187" s="220"/>
      <c r="AJ187" s="220"/>
      <c r="AK187" s="211"/>
      <c r="AL187" s="220"/>
      <c r="AM187" s="117"/>
      <c r="AN187" s="211"/>
      <c r="AO187" s="220"/>
      <c r="AP187" s="117"/>
      <c r="AQ187" s="220"/>
      <c r="AR187" s="220"/>
      <c r="AS187" s="220"/>
      <c r="AT18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87" s="218" t="s">
        <v>38</v>
      </c>
      <c r="AV187" s="1040">
        <v>1</v>
      </c>
    </row>
    <row r="188" spans="1:48" ht="35.15" customHeight="1" x14ac:dyDescent="0.3">
      <c r="A188" s="1048" t="s">
        <v>2084</v>
      </c>
      <c r="B188" s="187" t="s">
        <v>760</v>
      </c>
      <c r="C188" s="188" t="str">
        <f>MID(control[[#This Row],[Processo]],12,4)</f>
        <v>2018</v>
      </c>
      <c r="D188" s="188" t="str">
        <f>RIGHT(control[[#This Row],[Processo]],4)</f>
        <v>0053</v>
      </c>
      <c r="E188" s="202" t="s">
        <v>761</v>
      </c>
      <c r="F188" s="232" t="s">
        <v>919</v>
      </c>
      <c r="G188" s="188" t="s">
        <v>1020</v>
      </c>
      <c r="H188" s="202" t="s">
        <v>236</v>
      </c>
      <c r="I188" s="203" t="s">
        <v>1027</v>
      </c>
      <c r="J188" s="204" t="s">
        <v>1020</v>
      </c>
      <c r="K188" s="203" t="s">
        <v>920</v>
      </c>
      <c r="L188" s="204" t="s">
        <v>762</v>
      </c>
      <c r="M188" s="204" t="s">
        <v>763</v>
      </c>
      <c r="N188" s="205">
        <v>31000</v>
      </c>
      <c r="O188" s="206">
        <v>43888</v>
      </c>
      <c r="P188" s="207" t="s">
        <v>1067</v>
      </c>
      <c r="Q188" s="207" t="s">
        <v>1073</v>
      </c>
      <c r="R188" s="208" t="s">
        <v>17</v>
      </c>
      <c r="S188" s="209" t="s">
        <v>945</v>
      </c>
      <c r="T188" s="210" t="s">
        <v>638</v>
      </c>
      <c r="U188" s="204" t="s">
        <v>1242</v>
      </c>
      <c r="V188" s="210" t="s">
        <v>1280</v>
      </c>
      <c r="W188" s="199" t="s">
        <v>1002</v>
      </c>
      <c r="X188" s="200" t="s">
        <v>38</v>
      </c>
      <c r="Y188" s="223" t="s">
        <v>0</v>
      </c>
      <c r="Z188" s="212" t="s">
        <v>1627</v>
      </c>
      <c r="AA188" s="233"/>
      <c r="AB188" s="205"/>
      <c r="AC188" s="206"/>
      <c r="AD188" s="227"/>
      <c r="AE188" s="205"/>
      <c r="AF188" s="206"/>
      <c r="AG188" s="242"/>
      <c r="AH188" s="205"/>
      <c r="AI188" s="206"/>
      <c r="AJ188" s="206"/>
      <c r="AK188" s="205"/>
      <c r="AL188" s="206"/>
      <c r="AM188" s="83"/>
      <c r="AN188" s="205"/>
      <c r="AO188" s="206"/>
      <c r="AP188" s="83"/>
      <c r="AQ188" s="206"/>
      <c r="AR188" s="206"/>
      <c r="AS188" s="206"/>
      <c r="AT18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88" s="218" t="s">
        <v>38</v>
      </c>
      <c r="AV188" s="1040">
        <v>1</v>
      </c>
    </row>
    <row r="189" spans="1:48" ht="35.15" customHeight="1" x14ac:dyDescent="0.3">
      <c r="A189" s="69" t="s">
        <v>2085</v>
      </c>
      <c r="B189" s="1" t="s">
        <v>766</v>
      </c>
      <c r="C189" s="82" t="str">
        <f>MID(control[[#This Row],[Processo]],12,4)</f>
        <v>2009</v>
      </c>
      <c r="D189" s="82" t="str">
        <f>RIGHT(control[[#This Row],[Processo]],4)</f>
        <v>0224</v>
      </c>
      <c r="E189" s="85" t="s">
        <v>966</v>
      </c>
      <c r="F189" s="86" t="s">
        <v>919</v>
      </c>
      <c r="G189" s="87" t="s">
        <v>1020</v>
      </c>
      <c r="H189" s="85" t="s">
        <v>967</v>
      </c>
      <c r="I189" s="86" t="s">
        <v>927</v>
      </c>
      <c r="J189" s="87" t="s">
        <v>1047</v>
      </c>
      <c r="K189" s="86" t="s">
        <v>923</v>
      </c>
      <c r="L189" s="87" t="s">
        <v>759</v>
      </c>
      <c r="M189" s="87" t="s">
        <v>228</v>
      </c>
      <c r="N189" s="88">
        <v>10000</v>
      </c>
      <c r="O189" s="89">
        <v>43895</v>
      </c>
      <c r="P189" s="90" t="s">
        <v>1865</v>
      </c>
      <c r="Q189" s="90" t="s">
        <v>1099</v>
      </c>
      <c r="R189" s="91" t="s">
        <v>17</v>
      </c>
      <c r="S189" s="92" t="s">
        <v>968</v>
      </c>
      <c r="T189" s="93" t="s">
        <v>767</v>
      </c>
      <c r="U189" s="82" t="s">
        <v>1298</v>
      </c>
      <c r="V189" s="965" t="s">
        <v>2993</v>
      </c>
      <c r="W189" s="94" t="s">
        <v>19</v>
      </c>
      <c r="X189" s="95" t="s">
        <v>38</v>
      </c>
      <c r="Y189" s="97"/>
      <c r="Z189" s="97"/>
      <c r="AA189" s="99"/>
      <c r="AB189" s="97"/>
      <c r="AC189" s="98"/>
      <c r="AD189" s="124"/>
      <c r="AE189" s="97"/>
      <c r="AF189" s="98"/>
      <c r="AG189" s="123"/>
      <c r="AH189" s="97"/>
      <c r="AI189" s="98"/>
      <c r="AJ189" s="98"/>
      <c r="AK189" s="97"/>
      <c r="AL189" s="98"/>
      <c r="AM189" s="98"/>
      <c r="AN189" s="97"/>
      <c r="AO189" s="98"/>
      <c r="AP189" s="98"/>
      <c r="AQ189" s="98"/>
      <c r="AR189" s="98"/>
      <c r="AS189" s="98"/>
      <c r="AT18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89" s="101"/>
      <c r="AV189" s="1041">
        <v>-1</v>
      </c>
    </row>
    <row r="190" spans="1:48" ht="35.15" customHeight="1" x14ac:dyDescent="0.3">
      <c r="A190" s="69" t="s">
        <v>2086</v>
      </c>
      <c r="B190" s="1" t="s">
        <v>769</v>
      </c>
      <c r="C190" s="82" t="str">
        <f>MID(control[[#This Row],[Processo]],12,4)</f>
        <v>2018</v>
      </c>
      <c r="D190" s="82" t="str">
        <f>RIGHT(control[[#This Row],[Processo]],4)</f>
        <v>0224</v>
      </c>
      <c r="E190" s="85" t="s">
        <v>770</v>
      </c>
      <c r="F190" s="86" t="s">
        <v>931</v>
      </c>
      <c r="G190" s="87" t="s">
        <v>1020</v>
      </c>
      <c r="H190" s="85" t="s">
        <v>214</v>
      </c>
      <c r="I190" s="86" t="s">
        <v>1104</v>
      </c>
      <c r="J190" s="87" t="s">
        <v>1019</v>
      </c>
      <c r="K190" s="86" t="s">
        <v>920</v>
      </c>
      <c r="L190" s="87" t="s">
        <v>86</v>
      </c>
      <c r="M190" s="87" t="s">
        <v>771</v>
      </c>
      <c r="N190" s="88">
        <v>258993.98</v>
      </c>
      <c r="O190" s="89">
        <v>43899</v>
      </c>
      <c r="P190" s="90" t="s">
        <v>1169</v>
      </c>
      <c r="Q190" s="90" t="s">
        <v>1170</v>
      </c>
      <c r="R190" s="91" t="s">
        <v>17</v>
      </c>
      <c r="S190" s="92" t="s">
        <v>962</v>
      </c>
      <c r="T190" s="93" t="s">
        <v>93</v>
      </c>
      <c r="U190" s="87" t="s">
        <v>1246</v>
      </c>
      <c r="V190" s="93" t="s">
        <v>1259</v>
      </c>
      <c r="W190" s="94" t="s">
        <v>1002</v>
      </c>
      <c r="X190" s="95" t="s">
        <v>20</v>
      </c>
      <c r="Y190" s="97">
        <v>7200</v>
      </c>
      <c r="Z190" s="97">
        <v>6000</v>
      </c>
      <c r="AA190" s="99"/>
      <c r="AB190" s="97">
        <v>6000</v>
      </c>
      <c r="AC190" s="98">
        <v>44074</v>
      </c>
      <c r="AD190" s="124" t="s">
        <v>1867</v>
      </c>
      <c r="AE190" s="97"/>
      <c r="AF190" s="98"/>
      <c r="AG190" s="123"/>
      <c r="AH190" s="97"/>
      <c r="AI190" s="98"/>
      <c r="AJ190" s="98"/>
      <c r="AK190" s="97"/>
      <c r="AL190" s="98"/>
      <c r="AM190" s="98"/>
      <c r="AN190" s="97"/>
      <c r="AO190" s="98"/>
      <c r="AP190" s="98"/>
      <c r="AQ190" s="98"/>
      <c r="AR190" s="98"/>
      <c r="AS190" s="98"/>
      <c r="AT19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6000</v>
      </c>
      <c r="AU190" s="101"/>
      <c r="AV190" s="1041" t="s">
        <v>1006</v>
      </c>
    </row>
    <row r="191" spans="1:48" ht="35.15" customHeight="1" x14ac:dyDescent="0.3">
      <c r="A191" s="1052" t="s">
        <v>2087</v>
      </c>
      <c r="B191" s="795" t="s">
        <v>768</v>
      </c>
      <c r="C191" s="796" t="str">
        <f>MID(control[[#This Row],[Processo]],12,4)</f>
        <v>2018</v>
      </c>
      <c r="D191" s="797" t="str">
        <f>RIGHT(control[[#This Row],[Processo]],4)</f>
        <v>0053</v>
      </c>
      <c r="E191" s="798" t="s">
        <v>1094</v>
      </c>
      <c r="F191" s="799" t="s">
        <v>919</v>
      </c>
      <c r="G191" s="800" t="s">
        <v>1019</v>
      </c>
      <c r="H191" s="798" t="s">
        <v>347</v>
      </c>
      <c r="I191" s="799" t="s">
        <v>1027</v>
      </c>
      <c r="J191" s="800" t="s">
        <v>1020</v>
      </c>
      <c r="K191" s="799" t="s">
        <v>920</v>
      </c>
      <c r="L191" s="800" t="s">
        <v>323</v>
      </c>
      <c r="M191" s="800" t="s">
        <v>732</v>
      </c>
      <c r="N191" s="801">
        <v>492650.11</v>
      </c>
      <c r="O191" s="802">
        <v>43899</v>
      </c>
      <c r="P191" s="803" t="s">
        <v>1054</v>
      </c>
      <c r="Q191" s="804" t="s">
        <v>1073</v>
      </c>
      <c r="R191" s="805" t="s">
        <v>17</v>
      </c>
      <c r="S191" s="806" t="s">
        <v>945</v>
      </c>
      <c r="T191" s="807" t="s">
        <v>638</v>
      </c>
      <c r="U191" s="800" t="s">
        <v>1242</v>
      </c>
      <c r="V191" s="916" t="s">
        <v>2961</v>
      </c>
      <c r="W191" s="808" t="s">
        <v>1002</v>
      </c>
      <c r="X191" s="809" t="s">
        <v>20</v>
      </c>
      <c r="Y191" s="812">
        <v>39000</v>
      </c>
      <c r="Z191" s="812">
        <v>20000</v>
      </c>
      <c r="AA191" s="810"/>
      <c r="AB191" s="812">
        <v>20000</v>
      </c>
      <c r="AC191" s="813">
        <v>44110</v>
      </c>
      <c r="AD191" s="814" t="s">
        <v>1866</v>
      </c>
      <c r="AE191" s="812"/>
      <c r="AF191" s="813"/>
      <c r="AG191" s="815"/>
      <c r="AH191" s="812"/>
      <c r="AI191" s="813"/>
      <c r="AJ191" s="813"/>
      <c r="AK191" s="812"/>
      <c r="AL191" s="813"/>
      <c r="AM191" s="794"/>
      <c r="AN191" s="812"/>
      <c r="AO191" s="813"/>
      <c r="AP191" s="794"/>
      <c r="AQ191" s="813"/>
      <c r="AR191" s="813"/>
      <c r="AS191" s="813"/>
      <c r="AT191" s="812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20000</v>
      </c>
      <c r="AU191" s="834" t="s">
        <v>20</v>
      </c>
      <c r="AV191" s="1043" t="s">
        <v>1005</v>
      </c>
    </row>
    <row r="192" spans="1:48" ht="35.15" customHeight="1" x14ac:dyDescent="0.3">
      <c r="A192" s="1052" t="s">
        <v>2088</v>
      </c>
      <c r="B192" s="795" t="s">
        <v>773</v>
      </c>
      <c r="C192" s="796" t="str">
        <f>MID(control[[#This Row],[Processo]],12,4)</f>
        <v>2018</v>
      </c>
      <c r="D192" s="797" t="str">
        <f>RIGHT(control[[#This Row],[Processo]],4)</f>
        <v>0053</v>
      </c>
      <c r="E192" s="798" t="s">
        <v>778</v>
      </c>
      <c r="F192" s="799" t="s">
        <v>919</v>
      </c>
      <c r="G192" s="800" t="s">
        <v>1020</v>
      </c>
      <c r="H192" s="798" t="s">
        <v>236</v>
      </c>
      <c r="I192" s="799" t="s">
        <v>1027</v>
      </c>
      <c r="J192" s="800" t="s">
        <v>1020</v>
      </c>
      <c r="K192" s="799" t="s">
        <v>920</v>
      </c>
      <c r="L192" s="800" t="s">
        <v>323</v>
      </c>
      <c r="M192" s="800" t="s">
        <v>237</v>
      </c>
      <c r="N192" s="801">
        <v>99716113.290000007</v>
      </c>
      <c r="O192" s="802">
        <v>43900</v>
      </c>
      <c r="P192" s="803" t="s">
        <v>1017</v>
      </c>
      <c r="Q192" s="804" t="s">
        <v>1018</v>
      </c>
      <c r="R192" s="805" t="s">
        <v>17</v>
      </c>
      <c r="S192" s="806" t="s">
        <v>944</v>
      </c>
      <c r="T192" s="807" t="s">
        <v>779</v>
      </c>
      <c r="U192" s="800" t="s">
        <v>1242</v>
      </c>
      <c r="V192" s="807" t="s">
        <v>1281</v>
      </c>
      <c r="W192" s="808" t="s">
        <v>1002</v>
      </c>
      <c r="X192" s="809" t="s">
        <v>38</v>
      </c>
      <c r="Y192" s="810" t="s">
        <v>15</v>
      </c>
      <c r="Z192" s="832" t="s">
        <v>1627</v>
      </c>
      <c r="AA192" s="906"/>
      <c r="AB192" s="812"/>
      <c r="AC192" s="813"/>
      <c r="AD192" s="814"/>
      <c r="AE192" s="812"/>
      <c r="AF192" s="813"/>
      <c r="AG192" s="815"/>
      <c r="AH192" s="812"/>
      <c r="AI192" s="813"/>
      <c r="AJ192" s="813"/>
      <c r="AK192" s="812"/>
      <c r="AL192" s="813"/>
      <c r="AM192" s="794"/>
      <c r="AN192" s="812"/>
      <c r="AO192" s="813"/>
      <c r="AP192" s="794"/>
      <c r="AQ192" s="813"/>
      <c r="AR192" s="813"/>
      <c r="AS192" s="813"/>
      <c r="AT192" s="83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192" s="816" t="s">
        <v>2758</v>
      </c>
      <c r="AV192" s="1043">
        <v>0</v>
      </c>
    </row>
    <row r="193" spans="1:48" ht="35.15" customHeight="1" x14ac:dyDescent="0.3">
      <c r="A193" s="69" t="s">
        <v>2089</v>
      </c>
      <c r="B193" s="1" t="s">
        <v>772</v>
      </c>
      <c r="C193" s="82" t="str">
        <f>MID(control[[#This Row],[Processo]],12,4)</f>
        <v>2017</v>
      </c>
      <c r="D193" s="82" t="str">
        <f>RIGHT(control[[#This Row],[Processo]],4)</f>
        <v>0006</v>
      </c>
      <c r="E193" s="85" t="s">
        <v>774</v>
      </c>
      <c r="F193" s="86" t="s">
        <v>919</v>
      </c>
      <c r="G193" s="87" t="s">
        <v>1019</v>
      </c>
      <c r="H193" s="85" t="s">
        <v>775</v>
      </c>
      <c r="I193" s="86" t="s">
        <v>921</v>
      </c>
      <c r="J193" s="87" t="s">
        <v>1019</v>
      </c>
      <c r="K193" s="86" t="s">
        <v>923</v>
      </c>
      <c r="L193" s="87" t="s">
        <v>289</v>
      </c>
      <c r="M193" s="87" t="s">
        <v>776</v>
      </c>
      <c r="N193" s="88">
        <v>1000</v>
      </c>
      <c r="O193" s="89">
        <v>43902</v>
      </c>
      <c r="P193" s="90" t="s">
        <v>1172</v>
      </c>
      <c r="Q193" s="90" t="s">
        <v>1073</v>
      </c>
      <c r="R193" s="91" t="s">
        <v>17</v>
      </c>
      <c r="S193" s="92" t="s">
        <v>978</v>
      </c>
      <c r="T193" s="93" t="s">
        <v>777</v>
      </c>
      <c r="U193" s="87" t="s">
        <v>1255</v>
      </c>
      <c r="V193" s="93" t="s">
        <v>472</v>
      </c>
      <c r="W193" s="94" t="s">
        <v>1002</v>
      </c>
      <c r="X193" s="95" t="s">
        <v>38</v>
      </c>
      <c r="Y193" s="97">
        <v>3000</v>
      </c>
      <c r="Z193" s="97"/>
      <c r="AA193" s="99"/>
      <c r="AB193" s="97"/>
      <c r="AC193" s="98"/>
      <c r="AD193" s="124"/>
      <c r="AE193" s="97"/>
      <c r="AF193" s="98"/>
      <c r="AG193" s="123"/>
      <c r="AH193" s="97"/>
      <c r="AI193" s="98"/>
      <c r="AJ193" s="98"/>
      <c r="AK193" s="97"/>
      <c r="AL193" s="98"/>
      <c r="AM193" s="98"/>
      <c r="AN193" s="97"/>
      <c r="AO193" s="98"/>
      <c r="AP193" s="98"/>
      <c r="AQ193" s="98"/>
      <c r="AR193" s="98"/>
      <c r="AS193" s="98"/>
      <c r="AT19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3" s="101"/>
      <c r="AV193" s="1041">
        <v>1</v>
      </c>
    </row>
    <row r="194" spans="1:48" ht="35.15" customHeight="1" x14ac:dyDescent="0.3">
      <c r="A194" s="69" t="s">
        <v>2090</v>
      </c>
      <c r="B194" s="1" t="s">
        <v>780</v>
      </c>
      <c r="C194" s="82" t="str">
        <f>MID(control[[#This Row],[Processo]],12,4)</f>
        <v>2019</v>
      </c>
      <c r="D194" s="82" t="str">
        <f>RIGHT(control[[#This Row],[Processo]],4)</f>
        <v>0001</v>
      </c>
      <c r="E194" s="85" t="s">
        <v>781</v>
      </c>
      <c r="F194" s="86" t="s">
        <v>919</v>
      </c>
      <c r="G194" s="87" t="s">
        <v>1020</v>
      </c>
      <c r="H194" s="85" t="s">
        <v>52</v>
      </c>
      <c r="I194" s="86" t="s">
        <v>921</v>
      </c>
      <c r="J194" s="87" t="s">
        <v>1019</v>
      </c>
      <c r="K194" s="86" t="s">
        <v>923</v>
      </c>
      <c r="L194" s="87" t="s">
        <v>782</v>
      </c>
      <c r="M194" s="87" t="s">
        <v>41</v>
      </c>
      <c r="N194" s="88">
        <v>101148.78</v>
      </c>
      <c r="O194" s="89">
        <v>43906</v>
      </c>
      <c r="P194" s="90" t="s">
        <v>1171</v>
      </c>
      <c r="Q194" s="90" t="s">
        <v>1073</v>
      </c>
      <c r="R194" s="91" t="s">
        <v>17</v>
      </c>
      <c r="S194" s="92" t="s">
        <v>996</v>
      </c>
      <c r="T194" s="93" t="s">
        <v>777</v>
      </c>
      <c r="U194" s="87" t="s">
        <v>1246</v>
      </c>
      <c r="V194" s="93" t="s">
        <v>1259</v>
      </c>
      <c r="W194" s="94" t="s">
        <v>1002</v>
      </c>
      <c r="X194" s="95" t="s">
        <v>20</v>
      </c>
      <c r="Y194" s="97">
        <v>5250</v>
      </c>
      <c r="Z194" s="97">
        <v>5250</v>
      </c>
      <c r="AA194" s="99"/>
      <c r="AB194" s="97">
        <v>5250</v>
      </c>
      <c r="AC194" s="98">
        <v>44090</v>
      </c>
      <c r="AD194" s="123" t="s">
        <v>1868</v>
      </c>
      <c r="AE194" s="97"/>
      <c r="AF194" s="98"/>
      <c r="AG194" s="123"/>
      <c r="AH194" s="97"/>
      <c r="AI194" s="98"/>
      <c r="AJ194" s="98"/>
      <c r="AK194" s="97"/>
      <c r="AL194" s="98"/>
      <c r="AM194" s="98"/>
      <c r="AN194" s="97"/>
      <c r="AO194" s="98"/>
      <c r="AP194" s="98"/>
      <c r="AQ194" s="98"/>
      <c r="AR194" s="98"/>
      <c r="AS194" s="98"/>
      <c r="AT19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5250</v>
      </c>
      <c r="AU194" s="101"/>
      <c r="AV194" s="1041">
        <v>1</v>
      </c>
    </row>
    <row r="195" spans="1:48" ht="35.15" customHeight="1" x14ac:dyDescent="0.3">
      <c r="A195" s="69" t="s">
        <v>2091</v>
      </c>
      <c r="B195" s="1" t="s">
        <v>786</v>
      </c>
      <c r="C195" s="82" t="str">
        <f>MID(control[[#This Row],[Processo]],12,4)</f>
        <v>2018</v>
      </c>
      <c r="D195" s="82" t="str">
        <f>RIGHT(control[[#This Row],[Processo]],4)</f>
        <v>0006</v>
      </c>
      <c r="E195" s="85" t="s">
        <v>787</v>
      </c>
      <c r="F195" s="86" t="s">
        <v>919</v>
      </c>
      <c r="G195" s="87" t="s">
        <v>1020</v>
      </c>
      <c r="H195" s="85" t="s">
        <v>788</v>
      </c>
      <c r="I195" s="86" t="s">
        <v>921</v>
      </c>
      <c r="J195" s="87" t="s">
        <v>1019</v>
      </c>
      <c r="K195" s="86" t="s">
        <v>923</v>
      </c>
      <c r="L195" s="87" t="s">
        <v>323</v>
      </c>
      <c r="M195" s="87" t="s">
        <v>457</v>
      </c>
      <c r="N195" s="88">
        <v>422209.22</v>
      </c>
      <c r="O195" s="89">
        <v>43907</v>
      </c>
      <c r="P195" s="90" t="s">
        <v>1173</v>
      </c>
      <c r="Q195" s="90" t="s">
        <v>1073</v>
      </c>
      <c r="R195" s="91" t="s">
        <v>17</v>
      </c>
      <c r="S195" s="92" t="s">
        <v>979</v>
      </c>
      <c r="T195" s="93" t="s">
        <v>789</v>
      </c>
      <c r="U195" s="87" t="s">
        <v>1255</v>
      </c>
      <c r="V195" s="93" t="s">
        <v>472</v>
      </c>
      <c r="W195" s="94" t="s">
        <v>1002</v>
      </c>
      <c r="X195" s="95" t="s">
        <v>20</v>
      </c>
      <c r="Y195" s="97">
        <v>4800</v>
      </c>
      <c r="Z195" s="97"/>
      <c r="AA195" s="99"/>
      <c r="AB195" s="97"/>
      <c r="AC195" s="98"/>
      <c r="AD195" s="124"/>
      <c r="AE195" s="97"/>
      <c r="AF195" s="98"/>
      <c r="AG195" s="123"/>
      <c r="AH195" s="97"/>
      <c r="AI195" s="98"/>
      <c r="AJ195" s="98"/>
      <c r="AK195" s="97"/>
      <c r="AL195" s="98"/>
      <c r="AM195" s="98"/>
      <c r="AN195" s="97"/>
      <c r="AO195" s="98"/>
      <c r="AP195" s="98"/>
      <c r="AQ195" s="98"/>
      <c r="AR195" s="98"/>
      <c r="AS195" s="98"/>
      <c r="AT19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5" s="101"/>
      <c r="AV195" s="1041">
        <v>1</v>
      </c>
    </row>
    <row r="196" spans="1:48" ht="35.15" customHeight="1" x14ac:dyDescent="0.3">
      <c r="A196" s="1048" t="s">
        <v>2092</v>
      </c>
      <c r="B196" s="187" t="s">
        <v>790</v>
      </c>
      <c r="C196" s="188" t="str">
        <f>MID(control[[#This Row],[Processo]],12,4)</f>
        <v>2019</v>
      </c>
      <c r="D196" s="188" t="str">
        <f>RIGHT(control[[#This Row],[Processo]],4)</f>
        <v>6182</v>
      </c>
      <c r="E196" s="202" t="s">
        <v>791</v>
      </c>
      <c r="F196" s="203" t="s">
        <v>931</v>
      </c>
      <c r="G196" s="204" t="s">
        <v>1020</v>
      </c>
      <c r="H196" s="202" t="s">
        <v>932</v>
      </c>
      <c r="I196" s="203" t="s">
        <v>934</v>
      </c>
      <c r="J196" s="204" t="s">
        <v>1020</v>
      </c>
      <c r="K196" s="203" t="s">
        <v>920</v>
      </c>
      <c r="L196" s="204" t="s">
        <v>82</v>
      </c>
      <c r="M196" s="334" t="s">
        <v>2584</v>
      </c>
      <c r="N196" s="205">
        <v>36460.269999999997</v>
      </c>
      <c r="O196" s="206">
        <v>43874</v>
      </c>
      <c r="P196" s="207" t="s">
        <v>1174</v>
      </c>
      <c r="Q196" s="207" t="s">
        <v>1072</v>
      </c>
      <c r="R196" s="208" t="s">
        <v>25</v>
      </c>
      <c r="S196" s="209" t="s">
        <v>2800</v>
      </c>
      <c r="T196" s="210" t="s">
        <v>727</v>
      </c>
      <c r="U196" s="204" t="s">
        <v>1242</v>
      </c>
      <c r="V196" s="210" t="s">
        <v>1265</v>
      </c>
      <c r="W196" s="199" t="s">
        <v>1002</v>
      </c>
      <c r="X196" s="200" t="s">
        <v>20</v>
      </c>
      <c r="Y196" s="211">
        <v>6000</v>
      </c>
      <c r="Z196" s="211">
        <v>6000</v>
      </c>
      <c r="AA196" s="223"/>
      <c r="AB196" s="211">
        <f>3000+3000</f>
        <v>6000</v>
      </c>
      <c r="AC196" s="214" t="s">
        <v>1870</v>
      </c>
      <c r="AD196" s="287" t="s">
        <v>1869</v>
      </c>
      <c r="AE196" s="205">
        <f>control[[#This Row],[
Honorários
Depositados
(R$)]]*(1-12.64405%)-22</f>
        <v>5219.357</v>
      </c>
      <c r="AF196" s="220">
        <v>44308</v>
      </c>
      <c r="AG196" s="955" t="s">
        <v>2576</v>
      </c>
      <c r="AH196" s="211"/>
      <c r="AI196" s="220"/>
      <c r="AJ196" s="220"/>
      <c r="AK196" s="211"/>
      <c r="AL196" s="220"/>
      <c r="AM196" s="98"/>
      <c r="AN196" s="211"/>
      <c r="AO196" s="220"/>
      <c r="AP196" s="98"/>
      <c r="AQ196" s="220"/>
      <c r="AR196" s="220"/>
      <c r="AS196" s="220"/>
      <c r="AT196" s="22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800</v>
      </c>
      <c r="AU196" s="954" t="s">
        <v>20</v>
      </c>
      <c r="AV196" s="1040" t="s">
        <v>1006</v>
      </c>
    </row>
    <row r="197" spans="1:48" ht="35.15" customHeight="1" x14ac:dyDescent="0.3">
      <c r="A197" s="69" t="s">
        <v>2093</v>
      </c>
      <c r="B197" s="1" t="s">
        <v>792</v>
      </c>
      <c r="C197" s="82" t="str">
        <f>MID(control[[#This Row],[Processo]],12,4)</f>
        <v>2019</v>
      </c>
      <c r="D197" s="82" t="str">
        <f>RIGHT(control[[#This Row],[Processo]],4)</f>
        <v>0053</v>
      </c>
      <c r="E197" s="85" t="s">
        <v>793</v>
      </c>
      <c r="F197" s="86" t="s">
        <v>919</v>
      </c>
      <c r="G197" s="87" t="s">
        <v>1020</v>
      </c>
      <c r="H197" s="85" t="s">
        <v>236</v>
      </c>
      <c r="I197" s="86" t="s">
        <v>1027</v>
      </c>
      <c r="J197" s="87" t="s">
        <v>1020</v>
      </c>
      <c r="K197" s="86" t="s">
        <v>920</v>
      </c>
      <c r="L197" s="87" t="s">
        <v>794</v>
      </c>
      <c r="M197" s="87" t="s">
        <v>237</v>
      </c>
      <c r="N197" s="88">
        <v>109203.74</v>
      </c>
      <c r="O197" s="89">
        <v>43955</v>
      </c>
      <c r="P197" s="90" t="s">
        <v>1052</v>
      </c>
      <c r="Q197" s="90" t="s">
        <v>1073</v>
      </c>
      <c r="R197" s="91" t="s">
        <v>17</v>
      </c>
      <c r="S197" s="92" t="s">
        <v>944</v>
      </c>
      <c r="T197" s="93" t="s">
        <v>779</v>
      </c>
      <c r="U197" s="87" t="s">
        <v>1242</v>
      </c>
      <c r="V197" s="93" t="s">
        <v>1267</v>
      </c>
      <c r="W197" s="94" t="s">
        <v>1002</v>
      </c>
      <c r="X197" s="95" t="s">
        <v>20</v>
      </c>
      <c r="Y197" s="97">
        <v>12600</v>
      </c>
      <c r="Z197" s="97">
        <v>8000</v>
      </c>
      <c r="AA197" s="99"/>
      <c r="AB197" s="97">
        <v>8000</v>
      </c>
      <c r="AC197" s="98">
        <v>44385</v>
      </c>
      <c r="AD197" s="124" t="s">
        <v>2741</v>
      </c>
      <c r="AE197" s="97"/>
      <c r="AF197" s="98"/>
      <c r="AG197" s="123"/>
      <c r="AH197" s="97"/>
      <c r="AI197" s="98"/>
      <c r="AJ197" s="98"/>
      <c r="AK197" s="97"/>
      <c r="AL197" s="98"/>
      <c r="AM197" s="98"/>
      <c r="AN197" s="97"/>
      <c r="AO197" s="98"/>
      <c r="AP197" s="98"/>
      <c r="AQ197" s="98"/>
      <c r="AR197" s="98"/>
      <c r="AS197" s="98"/>
      <c r="AT197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8000</v>
      </c>
      <c r="AU197" s="101"/>
      <c r="AV197" s="1041">
        <v>1</v>
      </c>
    </row>
    <row r="198" spans="1:48" ht="35.15" customHeight="1" x14ac:dyDescent="0.3">
      <c r="A198" s="69" t="s">
        <v>2094</v>
      </c>
      <c r="B198" s="1" t="s">
        <v>795</v>
      </c>
      <c r="C198" s="82" t="str">
        <f>MID(control[[#This Row],[Processo]],12,4)</f>
        <v>2019</v>
      </c>
      <c r="D198" s="82" t="str">
        <f>RIGHT(control[[#This Row],[Processo]],4)</f>
        <v>0224</v>
      </c>
      <c r="E198" s="85" t="s">
        <v>796</v>
      </c>
      <c r="F198" s="86" t="s">
        <v>925</v>
      </c>
      <c r="G198" s="87" t="s">
        <v>1019</v>
      </c>
      <c r="H198" s="85" t="s">
        <v>797</v>
      </c>
      <c r="I198" s="86" t="s">
        <v>1023</v>
      </c>
      <c r="J198" s="87" t="s">
        <v>1020</v>
      </c>
      <c r="K198" s="86" t="s">
        <v>920</v>
      </c>
      <c r="L198" s="87" t="s">
        <v>29</v>
      </c>
      <c r="M198" s="87" t="s">
        <v>35</v>
      </c>
      <c r="N198" s="88">
        <v>15434534.380000001</v>
      </c>
      <c r="O198" s="89">
        <v>43936</v>
      </c>
      <c r="P198" s="90" t="s">
        <v>1057</v>
      </c>
      <c r="Q198" s="90" t="s">
        <v>1073</v>
      </c>
      <c r="R198" s="91" t="s">
        <v>17</v>
      </c>
      <c r="S198" s="92" t="s">
        <v>962</v>
      </c>
      <c r="T198" s="93" t="s">
        <v>93</v>
      </c>
      <c r="U198" s="82" t="s">
        <v>1256</v>
      </c>
      <c r="V198" s="93" t="s">
        <v>1258</v>
      </c>
      <c r="W198" s="94" t="s">
        <v>1002</v>
      </c>
      <c r="X198" s="95" t="s">
        <v>20</v>
      </c>
      <c r="Y198" s="97">
        <v>8400</v>
      </c>
      <c r="Z198" s="97"/>
      <c r="AA198" s="99"/>
      <c r="AB198" s="97"/>
      <c r="AC198" s="98"/>
      <c r="AD198" s="124"/>
      <c r="AE198" s="97"/>
      <c r="AF198" s="98"/>
      <c r="AG198" s="123"/>
      <c r="AH198" s="97"/>
      <c r="AI198" s="98"/>
      <c r="AJ198" s="98"/>
      <c r="AK198" s="97"/>
      <c r="AL198" s="98"/>
      <c r="AM198" s="98"/>
      <c r="AN198" s="97"/>
      <c r="AO198" s="98"/>
      <c r="AP198" s="98"/>
      <c r="AQ198" s="98"/>
      <c r="AR198" s="98"/>
      <c r="AS198" s="98"/>
      <c r="AT19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8" s="101"/>
      <c r="AV198" s="1041">
        <v>1</v>
      </c>
    </row>
    <row r="199" spans="1:48" ht="35.15" customHeight="1" x14ac:dyDescent="0.3">
      <c r="A199" s="69" t="s">
        <v>2095</v>
      </c>
      <c r="B199" s="1" t="s">
        <v>798</v>
      </c>
      <c r="C199" s="82" t="str">
        <f>MID(control[[#This Row],[Processo]],12,4)</f>
        <v>2014</v>
      </c>
      <c r="D199" s="82" t="str">
        <f>RIGHT(control[[#This Row],[Processo]],4)</f>
        <v>0003</v>
      </c>
      <c r="E199" s="85" t="s">
        <v>799</v>
      </c>
      <c r="F199" s="86" t="s">
        <v>919</v>
      </c>
      <c r="G199" s="87" t="s">
        <v>1019</v>
      </c>
      <c r="H199" s="85" t="s">
        <v>991</v>
      </c>
      <c r="I199" s="86" t="s">
        <v>927</v>
      </c>
      <c r="J199" s="87" t="s">
        <v>1019</v>
      </c>
      <c r="K199" s="86" t="s">
        <v>923</v>
      </c>
      <c r="L199" s="87" t="s">
        <v>672</v>
      </c>
      <c r="M199" s="87" t="s">
        <v>800</v>
      </c>
      <c r="N199" s="88">
        <v>16800</v>
      </c>
      <c r="O199" s="89">
        <v>43936</v>
      </c>
      <c r="P199" s="90" t="s">
        <v>1175</v>
      </c>
      <c r="Q199" s="90" t="s">
        <v>1073</v>
      </c>
      <c r="R199" s="91" t="s">
        <v>17</v>
      </c>
      <c r="S199" s="92" t="s">
        <v>984</v>
      </c>
      <c r="T199" s="93" t="s">
        <v>753</v>
      </c>
      <c r="U199" s="87" t="s">
        <v>374</v>
      </c>
      <c r="V199" s="93" t="s">
        <v>375</v>
      </c>
      <c r="W199" s="94" t="s">
        <v>1002</v>
      </c>
      <c r="X199" s="95" t="s">
        <v>38</v>
      </c>
      <c r="Y199" s="97"/>
      <c r="Z199" s="97"/>
      <c r="AA199" s="99"/>
      <c r="AB199" s="97"/>
      <c r="AC199" s="98"/>
      <c r="AD199" s="124"/>
      <c r="AE199" s="97"/>
      <c r="AF199" s="98"/>
      <c r="AG199" s="123"/>
      <c r="AH199" s="97"/>
      <c r="AI199" s="98"/>
      <c r="AJ199" s="98"/>
      <c r="AK199" s="97"/>
      <c r="AL199" s="98"/>
      <c r="AM199" s="98"/>
      <c r="AN199" s="97"/>
      <c r="AO199" s="98"/>
      <c r="AP199" s="98"/>
      <c r="AQ199" s="98"/>
      <c r="AR199" s="98"/>
      <c r="AS199" s="98"/>
      <c r="AT19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199" s="101"/>
      <c r="AV199" s="1041">
        <v>1</v>
      </c>
    </row>
    <row r="200" spans="1:48" ht="35.15" customHeight="1" x14ac:dyDescent="0.3">
      <c r="A200" s="69" t="s">
        <v>2096</v>
      </c>
      <c r="B200" s="1" t="s">
        <v>801</v>
      </c>
      <c r="C200" s="82" t="str">
        <f>MID(control[[#This Row],[Processo]],12,4)</f>
        <v>2017</v>
      </c>
      <c r="D200" s="82" t="str">
        <f>RIGHT(control[[#This Row],[Processo]],4)</f>
        <v>0100</v>
      </c>
      <c r="E200" s="85" t="s">
        <v>1176</v>
      </c>
      <c r="F200" s="86" t="s">
        <v>1105</v>
      </c>
      <c r="G200" s="87" t="s">
        <v>1047</v>
      </c>
      <c r="H200" s="85" t="s">
        <v>802</v>
      </c>
      <c r="I200" s="86" t="s">
        <v>934</v>
      </c>
      <c r="J200" s="87" t="s">
        <v>1020</v>
      </c>
      <c r="K200" s="86" t="s">
        <v>920</v>
      </c>
      <c r="L200" s="87" t="s">
        <v>86</v>
      </c>
      <c r="M200" s="87" t="s">
        <v>803</v>
      </c>
      <c r="N200" s="88">
        <v>827719.2</v>
      </c>
      <c r="O200" s="89">
        <v>43909</v>
      </c>
      <c r="P200" s="90" t="s">
        <v>1177</v>
      </c>
      <c r="Q200" s="90" t="s">
        <v>1073</v>
      </c>
      <c r="R200" s="91" t="s">
        <v>17</v>
      </c>
      <c r="S200" s="92" t="s">
        <v>942</v>
      </c>
      <c r="T200" s="93" t="s">
        <v>271</v>
      </c>
      <c r="U200" s="82" t="s">
        <v>1256</v>
      </c>
      <c r="V200" s="93" t="s">
        <v>1258</v>
      </c>
      <c r="W200" s="94" t="s">
        <v>1002</v>
      </c>
      <c r="X200" s="95" t="s">
        <v>38</v>
      </c>
      <c r="Y200" s="99" t="s">
        <v>15</v>
      </c>
      <c r="Z200" s="97">
        <v>883</v>
      </c>
      <c r="AA200" s="1053" t="s">
        <v>3029</v>
      </c>
      <c r="AB200" s="97">
        <v>883</v>
      </c>
      <c r="AC200" s="98">
        <v>44407</v>
      </c>
      <c r="AD200" s="941" t="s">
        <v>2979</v>
      </c>
      <c r="AE200" s="97"/>
      <c r="AF200" s="98"/>
      <c r="AG200" s="123"/>
      <c r="AH200" s="97"/>
      <c r="AI200" s="98"/>
      <c r="AJ200" s="98"/>
      <c r="AK200" s="97"/>
      <c r="AL200" s="98"/>
      <c r="AM200" s="98"/>
      <c r="AN200" s="97"/>
      <c r="AO200" s="98"/>
      <c r="AP200" s="98"/>
      <c r="AQ200" s="98"/>
      <c r="AR200" s="98"/>
      <c r="AS200" s="98"/>
      <c r="AT200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883</v>
      </c>
      <c r="AU200" s="101"/>
      <c r="AV200" s="1041">
        <v>-1</v>
      </c>
    </row>
    <row r="201" spans="1:48" ht="35.15" customHeight="1" x14ac:dyDescent="0.3">
      <c r="A201" s="69" t="s">
        <v>2097</v>
      </c>
      <c r="B201" s="1" t="s">
        <v>804</v>
      </c>
      <c r="C201" s="82" t="str">
        <f>MID(control[[#This Row],[Processo]],12,4)</f>
        <v>2019</v>
      </c>
      <c r="D201" s="82" t="str">
        <f>RIGHT(control[[#This Row],[Processo]],4)</f>
        <v>6182</v>
      </c>
      <c r="E201" s="185" t="s">
        <v>2511</v>
      </c>
      <c r="F201" s="86" t="s">
        <v>931</v>
      </c>
      <c r="G201" s="87" t="s">
        <v>1020</v>
      </c>
      <c r="H201" s="85" t="s">
        <v>932</v>
      </c>
      <c r="I201" s="86" t="s">
        <v>934</v>
      </c>
      <c r="J201" s="87" t="s">
        <v>1020</v>
      </c>
      <c r="K201" s="86" t="s">
        <v>920</v>
      </c>
      <c r="L201" s="87" t="s">
        <v>82</v>
      </c>
      <c r="M201" s="333" t="s">
        <v>2585</v>
      </c>
      <c r="N201" s="88">
        <v>1068114.1399999999</v>
      </c>
      <c r="O201" s="89">
        <v>43913</v>
      </c>
      <c r="P201" s="90" t="s">
        <v>1178</v>
      </c>
      <c r="Q201" s="90" t="s">
        <v>1072</v>
      </c>
      <c r="R201" s="91" t="s">
        <v>25</v>
      </c>
      <c r="S201" s="92" t="s">
        <v>2800</v>
      </c>
      <c r="T201" s="93" t="s">
        <v>727</v>
      </c>
      <c r="U201" s="87" t="s">
        <v>1242</v>
      </c>
      <c r="V201" s="93" t="s">
        <v>1282</v>
      </c>
      <c r="W201" s="94" t="s">
        <v>1002</v>
      </c>
      <c r="X201" s="95" t="s">
        <v>20</v>
      </c>
      <c r="Y201" s="97">
        <v>29400</v>
      </c>
      <c r="Z201" s="97">
        <v>10000</v>
      </c>
      <c r="AA201" s="99"/>
      <c r="AB201" s="97">
        <v>10000</v>
      </c>
      <c r="AC201" s="98">
        <v>44113</v>
      </c>
      <c r="AD201" s="124" t="s">
        <v>1871</v>
      </c>
      <c r="AE201" s="97">
        <f>control[[#This Row],[
Honorários
Depositados
(R$)]]/2*(1-10.1129%)-22</f>
        <v>4472.3549999999996</v>
      </c>
      <c r="AF201" s="98">
        <v>44174</v>
      </c>
      <c r="AG201" s="123" t="s">
        <v>1878</v>
      </c>
      <c r="AH201" s="97"/>
      <c r="AI201" s="98"/>
      <c r="AJ201" s="98"/>
      <c r="AK201" s="97"/>
      <c r="AL201" s="98"/>
      <c r="AM201" s="98"/>
      <c r="AN201" s="97"/>
      <c r="AO201" s="98"/>
      <c r="AP201" s="98"/>
      <c r="AQ201" s="98"/>
      <c r="AR201" s="98"/>
      <c r="AS201" s="98"/>
      <c r="AT20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01" s="101"/>
      <c r="AV201" s="1041" t="s">
        <v>1005</v>
      </c>
    </row>
    <row r="202" spans="1:48" ht="35.15" customHeight="1" x14ac:dyDescent="0.3">
      <c r="A202" s="69" t="s">
        <v>2098</v>
      </c>
      <c r="B202" s="1" t="s">
        <v>805</v>
      </c>
      <c r="C202" s="82" t="str">
        <f>MID(control[[#This Row],[Processo]],12,4)</f>
        <v>2019</v>
      </c>
      <c r="D202" s="82" t="str">
        <f>RIGHT(control[[#This Row],[Processo]],4)</f>
        <v>0053</v>
      </c>
      <c r="E202" s="85" t="s">
        <v>806</v>
      </c>
      <c r="F202" s="86" t="s">
        <v>919</v>
      </c>
      <c r="G202" s="87" t="s">
        <v>1020</v>
      </c>
      <c r="H202" s="85" t="s">
        <v>347</v>
      </c>
      <c r="I202" s="86" t="s">
        <v>1027</v>
      </c>
      <c r="J202" s="87" t="s">
        <v>1020</v>
      </c>
      <c r="K202" s="86" t="s">
        <v>920</v>
      </c>
      <c r="L202" s="87" t="s">
        <v>323</v>
      </c>
      <c r="M202" s="87" t="s">
        <v>1096</v>
      </c>
      <c r="N202" s="88">
        <v>408969.47</v>
      </c>
      <c r="O202" s="89">
        <v>43948</v>
      </c>
      <c r="P202" s="90" t="s">
        <v>1050</v>
      </c>
      <c r="Q202" s="90" t="s">
        <v>1051</v>
      </c>
      <c r="R202" s="91" t="s">
        <v>17</v>
      </c>
      <c r="S202" s="92" t="s">
        <v>945</v>
      </c>
      <c r="T202" s="93" t="s">
        <v>638</v>
      </c>
      <c r="U202" s="87" t="s">
        <v>1242</v>
      </c>
      <c r="V202" s="915" t="s">
        <v>2961</v>
      </c>
      <c r="W202" s="94" t="s">
        <v>1002</v>
      </c>
      <c r="X202" s="95" t="s">
        <v>20</v>
      </c>
      <c r="Y202" s="97">
        <v>22800</v>
      </c>
      <c r="Z202" s="97">
        <v>20520</v>
      </c>
      <c r="AA202" s="99"/>
      <c r="AB202" s="97">
        <v>20520</v>
      </c>
      <c r="AC202" s="98">
        <v>44095</v>
      </c>
      <c r="AD202" s="127" t="s">
        <v>1542</v>
      </c>
      <c r="AE202" s="97">
        <v>10315.9</v>
      </c>
      <c r="AF202" s="98">
        <v>44238</v>
      </c>
      <c r="AG202" s="331" t="s">
        <v>2581</v>
      </c>
      <c r="AH202" s="97">
        <v>10353.049999999999</v>
      </c>
      <c r="AI202" s="98">
        <v>44319</v>
      </c>
      <c r="AJ202" s="331" t="s">
        <v>2582</v>
      </c>
      <c r="AK202" s="97"/>
      <c r="AL202" s="98"/>
      <c r="AM202" s="98"/>
      <c r="AN202" s="97"/>
      <c r="AO202" s="98"/>
      <c r="AP202" s="98"/>
      <c r="AQ202" s="98"/>
      <c r="AR202" s="98"/>
      <c r="AS202" s="98"/>
      <c r="AT20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02" s="101"/>
      <c r="AV202" s="1041" t="s">
        <v>1006</v>
      </c>
    </row>
    <row r="203" spans="1:48" ht="35.15" customHeight="1" x14ac:dyDescent="0.3">
      <c r="A203" s="69" t="s">
        <v>2099</v>
      </c>
      <c r="B203" s="1" t="s">
        <v>807</v>
      </c>
      <c r="C203" s="82" t="str">
        <f>MID(control[[#This Row],[Processo]],12,4)</f>
        <v>2016</v>
      </c>
      <c r="D203" s="82" t="str">
        <f>RIGHT(control[[#This Row],[Processo]],4)</f>
        <v>0003</v>
      </c>
      <c r="E203" s="85" t="s">
        <v>808</v>
      </c>
      <c r="F203" s="86" t="s">
        <v>919</v>
      </c>
      <c r="G203" s="87" t="s">
        <v>1020</v>
      </c>
      <c r="H203" s="85" t="s">
        <v>809</v>
      </c>
      <c r="I203" s="86" t="s">
        <v>921</v>
      </c>
      <c r="J203" s="87" t="s">
        <v>1020</v>
      </c>
      <c r="K203" s="86" t="s">
        <v>923</v>
      </c>
      <c r="L203" s="87" t="s">
        <v>323</v>
      </c>
      <c r="M203" s="87" t="s">
        <v>810</v>
      </c>
      <c r="N203" s="88">
        <v>29586</v>
      </c>
      <c r="O203" s="89">
        <v>43955</v>
      </c>
      <c r="P203" s="90" t="s">
        <v>1179</v>
      </c>
      <c r="Q203" s="90" t="s">
        <v>1073</v>
      </c>
      <c r="R203" s="91" t="s">
        <v>17</v>
      </c>
      <c r="S203" s="92" t="s">
        <v>985</v>
      </c>
      <c r="T203" s="93" t="s">
        <v>811</v>
      </c>
      <c r="U203" s="87" t="s">
        <v>374</v>
      </c>
      <c r="V203" s="93" t="s">
        <v>375</v>
      </c>
      <c r="W203" s="94" t="s">
        <v>1002</v>
      </c>
      <c r="X203" s="95" t="s">
        <v>38</v>
      </c>
      <c r="Y203" s="97">
        <v>2400</v>
      </c>
      <c r="Z203" s="97">
        <v>2400</v>
      </c>
      <c r="AA203" s="99"/>
      <c r="AB203" s="97"/>
      <c r="AC203" s="98"/>
      <c r="AD203" s="124"/>
      <c r="AE203" s="97"/>
      <c r="AF203" s="98"/>
      <c r="AG203" s="123"/>
      <c r="AH203" s="97"/>
      <c r="AI203" s="98"/>
      <c r="AJ203" s="98"/>
      <c r="AK203" s="97"/>
      <c r="AL203" s="98"/>
      <c r="AM203" s="98"/>
      <c r="AN203" s="97"/>
      <c r="AO203" s="98"/>
      <c r="AP203" s="98"/>
      <c r="AQ203" s="98"/>
      <c r="AR203" s="98"/>
      <c r="AS203" s="98"/>
      <c r="AT20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2400</v>
      </c>
      <c r="AU203" s="101"/>
      <c r="AV203" s="1041">
        <v>1</v>
      </c>
    </row>
    <row r="204" spans="1:48" ht="35.15" customHeight="1" x14ac:dyDescent="0.3">
      <c r="A204" s="1048" t="s">
        <v>2100</v>
      </c>
      <c r="B204" s="187" t="s">
        <v>812</v>
      </c>
      <c r="C204" s="188" t="str">
        <f>MID(control[[#This Row],[Processo]],12,4)</f>
        <v>2018</v>
      </c>
      <c r="D204" s="188" t="str">
        <f>RIGHT(control[[#This Row],[Processo]],4)</f>
        <v>0299</v>
      </c>
      <c r="E204" s="202" t="s">
        <v>813</v>
      </c>
      <c r="F204" s="203" t="s">
        <v>919</v>
      </c>
      <c r="G204" s="204" t="s">
        <v>1019</v>
      </c>
      <c r="H204" s="202" t="s">
        <v>1501</v>
      </c>
      <c r="I204" s="203" t="s">
        <v>921</v>
      </c>
      <c r="J204" s="204" t="s">
        <v>1020</v>
      </c>
      <c r="K204" s="203" t="s">
        <v>920</v>
      </c>
      <c r="L204" s="204" t="s">
        <v>762</v>
      </c>
      <c r="M204" s="204" t="s">
        <v>503</v>
      </c>
      <c r="N204" s="205">
        <v>1000</v>
      </c>
      <c r="O204" s="206">
        <v>43955</v>
      </c>
      <c r="P204" s="207" t="s">
        <v>1180</v>
      </c>
      <c r="Q204" s="207" t="s">
        <v>1073</v>
      </c>
      <c r="R204" s="208" t="s">
        <v>17</v>
      </c>
      <c r="S204" s="209" t="s">
        <v>981</v>
      </c>
      <c r="T204" s="210" t="s">
        <v>393</v>
      </c>
      <c r="U204" s="204" t="s">
        <v>1253</v>
      </c>
      <c r="V204" s="210" t="s">
        <v>653</v>
      </c>
      <c r="W204" s="199" t="s">
        <v>1002</v>
      </c>
      <c r="X204" s="200" t="s">
        <v>38</v>
      </c>
      <c r="Y204" s="211">
        <v>3900</v>
      </c>
      <c r="Z204" s="212" t="s">
        <v>1627</v>
      </c>
      <c r="AA204" s="223"/>
      <c r="AB204" s="211"/>
      <c r="AC204" s="220"/>
      <c r="AD204" s="287"/>
      <c r="AE204" s="211"/>
      <c r="AF204" s="220"/>
      <c r="AG204" s="214"/>
      <c r="AH204" s="211"/>
      <c r="AI204" s="220"/>
      <c r="AJ204" s="220"/>
      <c r="AK204" s="211"/>
      <c r="AL204" s="220"/>
      <c r="AM204" s="220"/>
      <c r="AN204" s="211"/>
      <c r="AO204" s="220"/>
      <c r="AP204" s="220"/>
      <c r="AQ204" s="220"/>
      <c r="AR204" s="220"/>
      <c r="AS204" s="220"/>
      <c r="AT204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04" s="218"/>
      <c r="AV204" s="1040">
        <v>1</v>
      </c>
    </row>
    <row r="205" spans="1:48" ht="35.15" customHeight="1" x14ac:dyDescent="0.3">
      <c r="A205" s="69" t="s">
        <v>2101</v>
      </c>
      <c r="B205" s="1" t="s">
        <v>1181</v>
      </c>
      <c r="C205" s="82" t="str">
        <f>MID(control[[#This Row],[Processo]],12,4)</f>
        <v>2015</v>
      </c>
      <c r="D205" s="82" t="str">
        <f>RIGHT(control[[#This Row],[Processo]],4)</f>
        <v>0100</v>
      </c>
      <c r="E205" s="85" t="s">
        <v>814</v>
      </c>
      <c r="F205" s="86" t="s">
        <v>919</v>
      </c>
      <c r="G205" s="87" t="s">
        <v>1020</v>
      </c>
      <c r="H205" s="85" t="s">
        <v>815</v>
      </c>
      <c r="I205" s="86" t="s">
        <v>1027</v>
      </c>
      <c r="J205" s="87" t="s">
        <v>1020</v>
      </c>
      <c r="K205" s="86" t="s">
        <v>923</v>
      </c>
      <c r="L205" s="87" t="s">
        <v>141</v>
      </c>
      <c r="M205" s="87" t="s">
        <v>503</v>
      </c>
      <c r="N205" s="88">
        <v>3262</v>
      </c>
      <c r="O205" s="89">
        <v>43899</v>
      </c>
      <c r="P205" s="90" t="s">
        <v>1182</v>
      </c>
      <c r="Q205" s="90" t="s">
        <v>1073</v>
      </c>
      <c r="R205" s="91" t="s">
        <v>17</v>
      </c>
      <c r="S205" s="92" t="s">
        <v>947</v>
      </c>
      <c r="T205" s="93" t="s">
        <v>816</v>
      </c>
      <c r="U205" s="87" t="s">
        <v>374</v>
      </c>
      <c r="V205" s="93" t="s">
        <v>375</v>
      </c>
      <c r="W205" s="94" t="s">
        <v>1002</v>
      </c>
      <c r="X205" s="95" t="s">
        <v>38</v>
      </c>
      <c r="Y205" s="97">
        <v>2400</v>
      </c>
      <c r="Z205" s="97">
        <v>2400</v>
      </c>
      <c r="AA205" s="99"/>
      <c r="AB205" s="97">
        <f>600+600+600+600</f>
        <v>2400</v>
      </c>
      <c r="AC205" s="123" t="s">
        <v>1547</v>
      </c>
      <c r="AD205" s="124" t="s">
        <v>1548</v>
      </c>
      <c r="AE205" s="97"/>
      <c r="AF205" s="98"/>
      <c r="AG205" s="123"/>
      <c r="AH205" s="97"/>
      <c r="AI205" s="98"/>
      <c r="AJ205" s="98"/>
      <c r="AK205" s="97"/>
      <c r="AL205" s="98"/>
      <c r="AM205" s="98"/>
      <c r="AN205" s="97"/>
      <c r="AO205" s="98"/>
      <c r="AP205" s="98"/>
      <c r="AQ205" s="98"/>
      <c r="AR205" s="98"/>
      <c r="AS205" s="98"/>
      <c r="AT20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2400</v>
      </c>
      <c r="AU205" s="101"/>
      <c r="AV205" s="1041" t="s">
        <v>1006</v>
      </c>
    </row>
    <row r="206" spans="1:48" ht="35.15" customHeight="1" x14ac:dyDescent="0.3">
      <c r="A206" s="69" t="s">
        <v>2102</v>
      </c>
      <c r="B206" s="1" t="s">
        <v>817</v>
      </c>
      <c r="C206" s="82" t="str">
        <f>MID(control[[#This Row],[Processo]],12,4)</f>
        <v>2019</v>
      </c>
      <c r="D206" s="82" t="str">
        <f>RIGHT(control[[#This Row],[Processo]],4)</f>
        <v>6182</v>
      </c>
      <c r="E206" s="85" t="s">
        <v>818</v>
      </c>
      <c r="F206" s="86" t="s">
        <v>931</v>
      </c>
      <c r="G206" s="87" t="s">
        <v>1020</v>
      </c>
      <c r="H206" s="85" t="s">
        <v>932</v>
      </c>
      <c r="I206" s="86" t="s">
        <v>934</v>
      </c>
      <c r="J206" s="87" t="s">
        <v>1020</v>
      </c>
      <c r="K206" s="86" t="s">
        <v>920</v>
      </c>
      <c r="L206" s="87" t="s">
        <v>82</v>
      </c>
      <c r="M206" s="87" t="s">
        <v>83</v>
      </c>
      <c r="N206" s="88">
        <v>2466834.89</v>
      </c>
      <c r="O206" s="89">
        <v>43776</v>
      </c>
      <c r="P206" s="90" t="s">
        <v>1304</v>
      </c>
      <c r="Q206" s="90" t="s">
        <v>1072</v>
      </c>
      <c r="R206" s="91" t="s">
        <v>25</v>
      </c>
      <c r="S206" s="92" t="s">
        <v>2800</v>
      </c>
      <c r="T206" s="93" t="s">
        <v>727</v>
      </c>
      <c r="U206" s="87" t="s">
        <v>1242</v>
      </c>
      <c r="V206" s="1147" t="s">
        <v>1283</v>
      </c>
      <c r="W206" s="94" t="s">
        <v>1002</v>
      </c>
      <c r="X206" s="95" t="s">
        <v>20</v>
      </c>
      <c r="Y206" s="97">
        <v>18000</v>
      </c>
      <c r="Z206" s="97">
        <v>10000</v>
      </c>
      <c r="AA206" s="99"/>
      <c r="AB206" s="97">
        <v>10000</v>
      </c>
      <c r="AC206" s="98">
        <v>44120</v>
      </c>
      <c r="AD206" s="124" t="s">
        <v>1872</v>
      </c>
      <c r="AE206" s="97">
        <f>control[[#This Row],[
Honorários
Depositados
(R$)]]/2*(1-10.1129%)-22</f>
        <v>4472.3549999999996</v>
      </c>
      <c r="AF206" s="98">
        <v>44180</v>
      </c>
      <c r="AG206" s="123" t="s">
        <v>2403</v>
      </c>
      <c r="AH206" s="97"/>
      <c r="AI206" s="98"/>
      <c r="AJ206" s="98"/>
      <c r="AK206" s="97"/>
      <c r="AL206" s="98"/>
      <c r="AM206" s="98"/>
      <c r="AN206" s="97"/>
      <c r="AO206" s="98"/>
      <c r="AP206" s="98"/>
      <c r="AQ206" s="98"/>
      <c r="AR206" s="98"/>
      <c r="AS206" s="98"/>
      <c r="AT206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06" s="101"/>
      <c r="AV206" s="1041" t="s">
        <v>1006</v>
      </c>
    </row>
    <row r="207" spans="1:48" ht="35.15" customHeight="1" x14ac:dyDescent="0.3">
      <c r="A207" s="69" t="s">
        <v>2103</v>
      </c>
      <c r="B207" s="1" t="s">
        <v>832</v>
      </c>
      <c r="C207" s="82" t="str">
        <f>MID(control[[#This Row],[Processo]],12,4)</f>
        <v>2018</v>
      </c>
      <c r="D207" s="82" t="str">
        <f>RIGHT(control[[#This Row],[Processo]],4)</f>
        <v>0005</v>
      </c>
      <c r="E207" s="85" t="s">
        <v>819</v>
      </c>
      <c r="F207" s="86" t="s">
        <v>919</v>
      </c>
      <c r="G207" s="87" t="s">
        <v>1020</v>
      </c>
      <c r="H207" s="85" t="s">
        <v>820</v>
      </c>
      <c r="I207" s="86" t="s">
        <v>921</v>
      </c>
      <c r="J207" s="87" t="s">
        <v>1019</v>
      </c>
      <c r="K207" s="86" t="s">
        <v>920</v>
      </c>
      <c r="L207" s="87" t="s">
        <v>70</v>
      </c>
      <c r="M207" s="87" t="s">
        <v>821</v>
      </c>
      <c r="N207" s="88">
        <v>42236.76</v>
      </c>
      <c r="O207" s="89">
        <v>43955</v>
      </c>
      <c r="P207" s="90" t="s">
        <v>1365</v>
      </c>
      <c r="Q207" s="90" t="s">
        <v>1073</v>
      </c>
      <c r="R207" s="91" t="s">
        <v>17</v>
      </c>
      <c r="S207" s="92" t="s">
        <v>977</v>
      </c>
      <c r="T207" s="93" t="s">
        <v>185</v>
      </c>
      <c r="U207" s="87" t="s">
        <v>374</v>
      </c>
      <c r="V207" s="93" t="s">
        <v>375</v>
      </c>
      <c r="W207" s="94" t="s">
        <v>1002</v>
      </c>
      <c r="X207" s="95" t="s">
        <v>38</v>
      </c>
      <c r="Y207" s="97">
        <v>4000</v>
      </c>
      <c r="Z207" s="97">
        <v>4000</v>
      </c>
      <c r="AA207" s="99"/>
      <c r="AB207" s="97">
        <f>2000+2000</f>
        <v>4000</v>
      </c>
      <c r="AC207" s="123" t="s">
        <v>1874</v>
      </c>
      <c r="AD207" s="124" t="s">
        <v>1873</v>
      </c>
      <c r="AE207" s="97"/>
      <c r="AF207" s="98"/>
      <c r="AG207" s="123"/>
      <c r="AH207" s="97"/>
      <c r="AI207" s="98"/>
      <c r="AJ207" s="98"/>
      <c r="AK207" s="97"/>
      <c r="AL207" s="98"/>
      <c r="AM207" s="98"/>
      <c r="AN207" s="97"/>
      <c r="AO207" s="98"/>
      <c r="AP207" s="98"/>
      <c r="AQ207" s="98"/>
      <c r="AR207" s="98"/>
      <c r="AS207" s="98"/>
      <c r="AT20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4000</v>
      </c>
      <c r="AU207" s="101"/>
      <c r="AV207" s="1041" t="s">
        <v>1006</v>
      </c>
    </row>
    <row r="208" spans="1:48" ht="35.15" customHeight="1" x14ac:dyDescent="0.3">
      <c r="A208" s="69" t="s">
        <v>2104</v>
      </c>
      <c r="B208" s="1" t="s">
        <v>822</v>
      </c>
      <c r="C208" s="82" t="str">
        <f>MID(control[[#This Row],[Processo]],12,4)</f>
        <v>2018</v>
      </c>
      <c r="D208" s="82" t="str">
        <f>RIGHT(control[[#This Row],[Processo]],4)</f>
        <v>0053</v>
      </c>
      <c r="E208" s="85" t="s">
        <v>1046</v>
      </c>
      <c r="F208" s="86" t="s">
        <v>1049</v>
      </c>
      <c r="G208" s="87" t="s">
        <v>1047</v>
      </c>
      <c r="H208" s="85" t="s">
        <v>236</v>
      </c>
      <c r="I208" s="86" t="s">
        <v>1023</v>
      </c>
      <c r="J208" s="87" t="s">
        <v>1020</v>
      </c>
      <c r="K208" s="86" t="s">
        <v>920</v>
      </c>
      <c r="L208" s="87" t="s">
        <v>29</v>
      </c>
      <c r="M208" s="87" t="s">
        <v>763</v>
      </c>
      <c r="N208" s="88">
        <v>31600</v>
      </c>
      <c r="O208" s="89">
        <v>43955</v>
      </c>
      <c r="P208" s="90" t="s">
        <v>1048</v>
      </c>
      <c r="Q208" s="90" t="s">
        <v>1073</v>
      </c>
      <c r="R208" s="91" t="s">
        <v>17</v>
      </c>
      <c r="S208" s="92" t="s">
        <v>945</v>
      </c>
      <c r="T208" s="93" t="s">
        <v>638</v>
      </c>
      <c r="U208" s="87" t="s">
        <v>1302</v>
      </c>
      <c r="V208" s="93" t="s">
        <v>1284</v>
      </c>
      <c r="W208" s="180" t="s">
        <v>1002</v>
      </c>
      <c r="X208" s="95"/>
      <c r="Y208" s="97"/>
      <c r="Z208" s="97"/>
      <c r="AA208" s="99"/>
      <c r="AB208" s="97"/>
      <c r="AC208" s="98"/>
      <c r="AD208" s="124"/>
      <c r="AE208" s="97"/>
      <c r="AF208" s="98"/>
      <c r="AG208" s="123"/>
      <c r="AH208" s="97"/>
      <c r="AI208" s="98"/>
      <c r="AJ208" s="98"/>
      <c r="AK208" s="97"/>
      <c r="AL208" s="98"/>
      <c r="AM208" s="98"/>
      <c r="AN208" s="97"/>
      <c r="AO208" s="98"/>
      <c r="AP208" s="98"/>
      <c r="AQ208" s="98"/>
      <c r="AR208" s="98"/>
      <c r="AS208" s="98"/>
      <c r="AT20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08" s="101"/>
      <c r="AV208" s="1041"/>
    </row>
    <row r="209" spans="1:48" ht="35.15" customHeight="1" x14ac:dyDescent="0.3">
      <c r="A209" s="69" t="s">
        <v>2105</v>
      </c>
      <c r="B209" s="1" t="s">
        <v>823</v>
      </c>
      <c r="C209" s="82" t="str">
        <f>MID(control[[#This Row],[Processo]],12,4)</f>
        <v>2019</v>
      </c>
      <c r="D209" s="82" t="str">
        <f>RIGHT(control[[#This Row],[Processo]],4)</f>
        <v>0053</v>
      </c>
      <c r="E209" s="85" t="s">
        <v>824</v>
      </c>
      <c r="F209" s="86" t="s">
        <v>919</v>
      </c>
      <c r="G209" s="87" t="s">
        <v>1020</v>
      </c>
      <c r="H209" s="85" t="s">
        <v>236</v>
      </c>
      <c r="I209" s="86" t="s">
        <v>1027</v>
      </c>
      <c r="J209" s="87" t="s">
        <v>1020</v>
      </c>
      <c r="K209" s="86" t="s">
        <v>920</v>
      </c>
      <c r="L209" s="87" t="s">
        <v>323</v>
      </c>
      <c r="M209" s="87" t="s">
        <v>237</v>
      </c>
      <c r="N209" s="88">
        <v>1794851.59</v>
      </c>
      <c r="O209" s="89">
        <v>43955</v>
      </c>
      <c r="P209" s="90" t="s">
        <v>1040</v>
      </c>
      <c r="Q209" s="90" t="s">
        <v>1073</v>
      </c>
      <c r="R209" s="91" t="s">
        <v>17</v>
      </c>
      <c r="S209" s="92" t="s">
        <v>945</v>
      </c>
      <c r="T209" s="93" t="s">
        <v>638</v>
      </c>
      <c r="U209" s="87" t="s">
        <v>1242</v>
      </c>
      <c r="V209" s="93" t="s">
        <v>1285</v>
      </c>
      <c r="W209" s="94" t="s">
        <v>1002</v>
      </c>
      <c r="X209" s="95" t="s">
        <v>20</v>
      </c>
      <c r="Y209" s="97">
        <v>18000</v>
      </c>
      <c r="Z209" s="97">
        <v>12000</v>
      </c>
      <c r="AA209" s="99"/>
      <c r="AB209" s="97">
        <v>12000</v>
      </c>
      <c r="AC209" s="98">
        <v>44026</v>
      </c>
      <c r="AD209" s="124" t="s">
        <v>1875</v>
      </c>
      <c r="AE209" s="97">
        <v>6011.35</v>
      </c>
      <c r="AF209" s="98">
        <v>44071</v>
      </c>
      <c r="AG209" s="123" t="s">
        <v>1876</v>
      </c>
      <c r="AH209" s="97"/>
      <c r="AI209" s="98"/>
      <c r="AJ209" s="98"/>
      <c r="AK209" s="97"/>
      <c r="AL209" s="98"/>
      <c r="AM209" s="98"/>
      <c r="AN209" s="97"/>
      <c r="AO209" s="98"/>
      <c r="AP209" s="98"/>
      <c r="AQ209" s="98"/>
      <c r="AR209" s="98"/>
      <c r="AS209" s="98"/>
      <c r="AT20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6000</v>
      </c>
      <c r="AU209" s="101"/>
      <c r="AV209" s="1041" t="s">
        <v>1006</v>
      </c>
    </row>
    <row r="210" spans="1:48" ht="35.15" customHeight="1" x14ac:dyDescent="0.3">
      <c r="A210" s="1048" t="s">
        <v>2106</v>
      </c>
      <c r="B210" s="187" t="s">
        <v>826</v>
      </c>
      <c r="C210" s="188" t="str">
        <f>MID(control[[#This Row],[Processo]],12,4)</f>
        <v>2018</v>
      </c>
      <c r="D210" s="188" t="str">
        <f>RIGHT(control[[#This Row],[Processo]],4)</f>
        <v>0006</v>
      </c>
      <c r="E210" s="202" t="s">
        <v>752</v>
      </c>
      <c r="F210" s="203" t="s">
        <v>919</v>
      </c>
      <c r="G210" s="204" t="s">
        <v>1019</v>
      </c>
      <c r="H210" s="202" t="s">
        <v>829</v>
      </c>
      <c r="I210" s="203" t="s">
        <v>921</v>
      </c>
      <c r="J210" s="204" t="s">
        <v>1019</v>
      </c>
      <c r="K210" s="203" t="s">
        <v>920</v>
      </c>
      <c r="L210" s="204" t="s">
        <v>141</v>
      </c>
      <c r="M210" s="204" t="s">
        <v>215</v>
      </c>
      <c r="N210" s="205">
        <v>122583.42</v>
      </c>
      <c r="O210" s="206">
        <v>43900</v>
      </c>
      <c r="P210" s="207" t="s">
        <v>1877</v>
      </c>
      <c r="Q210" s="207" t="s">
        <v>1073</v>
      </c>
      <c r="R210" s="208" t="s">
        <v>17</v>
      </c>
      <c r="S210" s="209" t="s">
        <v>977</v>
      </c>
      <c r="T210" s="210" t="s">
        <v>185</v>
      </c>
      <c r="U210" s="204" t="s">
        <v>374</v>
      </c>
      <c r="V210" s="210" t="s">
        <v>375</v>
      </c>
      <c r="W210" s="199" t="s">
        <v>1002</v>
      </c>
      <c r="X210" s="200" t="s">
        <v>38</v>
      </c>
      <c r="Y210" s="223" t="s">
        <v>0</v>
      </c>
      <c r="Z210" s="212" t="s">
        <v>1627</v>
      </c>
      <c r="AA210" s="233"/>
      <c r="AB210" s="213"/>
      <c r="AC210" s="214"/>
      <c r="AD210" s="215"/>
      <c r="AE210" s="241"/>
      <c r="AF210" s="242"/>
      <c r="AG210" s="242"/>
      <c r="AH210" s="241"/>
      <c r="AI210" s="242"/>
      <c r="AJ210" s="242"/>
      <c r="AK210" s="241"/>
      <c r="AL210" s="242"/>
      <c r="AM210" s="156"/>
      <c r="AN210" s="241"/>
      <c r="AO210" s="242"/>
      <c r="AP210" s="156"/>
      <c r="AQ210" s="242"/>
      <c r="AR210" s="242"/>
      <c r="AS210" s="242"/>
      <c r="AT210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10" s="218"/>
      <c r="AV210" s="1040">
        <v>0</v>
      </c>
    </row>
    <row r="211" spans="1:48" ht="35.15" customHeight="1" x14ac:dyDescent="0.3">
      <c r="A211" s="69" t="s">
        <v>2107</v>
      </c>
      <c r="B211" s="1" t="s">
        <v>827</v>
      </c>
      <c r="C211" s="82" t="str">
        <f>MID(control[[#This Row],[Processo]],12,4)</f>
        <v>2019</v>
      </c>
      <c r="D211" s="82" t="str">
        <f>RIGHT(control[[#This Row],[Processo]],4)</f>
        <v>0053</v>
      </c>
      <c r="E211" s="85" t="s">
        <v>828</v>
      </c>
      <c r="F211" s="86" t="s">
        <v>919</v>
      </c>
      <c r="G211" s="87" t="s">
        <v>1020</v>
      </c>
      <c r="H211" s="85" t="s">
        <v>236</v>
      </c>
      <c r="I211" s="86" t="s">
        <v>1027</v>
      </c>
      <c r="J211" s="87" t="s">
        <v>1020</v>
      </c>
      <c r="K211" s="86" t="s">
        <v>920</v>
      </c>
      <c r="L211" s="87" t="s">
        <v>830</v>
      </c>
      <c r="M211" s="87" t="s">
        <v>831</v>
      </c>
      <c r="N211" s="88">
        <v>193995.9</v>
      </c>
      <c r="O211" s="89">
        <v>43955</v>
      </c>
      <c r="P211" s="90" t="s">
        <v>1044</v>
      </c>
      <c r="Q211" s="90" t="s">
        <v>1073</v>
      </c>
      <c r="R211" s="91" t="s">
        <v>17</v>
      </c>
      <c r="S211" s="92" t="s">
        <v>945</v>
      </c>
      <c r="T211" s="93" t="s">
        <v>638</v>
      </c>
      <c r="U211" s="87" t="s">
        <v>1242</v>
      </c>
      <c r="V211" s="93" t="s">
        <v>1286</v>
      </c>
      <c r="W211" s="94" t="s">
        <v>1002</v>
      </c>
      <c r="X211" s="95" t="s">
        <v>20</v>
      </c>
      <c r="Y211" s="97">
        <v>11700</v>
      </c>
      <c r="Z211" s="97">
        <v>11700</v>
      </c>
      <c r="AA211" s="99"/>
      <c r="AB211" s="97"/>
      <c r="AC211" s="98"/>
      <c r="AD211" s="124"/>
      <c r="AE211" s="97"/>
      <c r="AF211" s="98"/>
      <c r="AG211" s="123"/>
      <c r="AH211" s="97"/>
      <c r="AI211" s="98"/>
      <c r="AJ211" s="98"/>
      <c r="AK211" s="97"/>
      <c r="AL211" s="98"/>
      <c r="AM211" s="98"/>
      <c r="AN211" s="97"/>
      <c r="AO211" s="98"/>
      <c r="AP211" s="98"/>
      <c r="AQ211" s="98"/>
      <c r="AR211" s="98"/>
      <c r="AS211" s="98"/>
      <c r="AT21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11700</v>
      </c>
      <c r="AU211" s="101"/>
      <c r="AV211" s="1041">
        <v>1</v>
      </c>
    </row>
    <row r="212" spans="1:48" ht="35.15" customHeight="1" x14ac:dyDescent="0.3">
      <c r="A212" s="69" t="s">
        <v>2108</v>
      </c>
      <c r="B212" s="37" t="s">
        <v>833</v>
      </c>
      <c r="C212" s="102" t="str">
        <f>MID(control[[#This Row],[Processo]],12,4)</f>
        <v>2019</v>
      </c>
      <c r="D212" s="102" t="str">
        <f>RIGHT(control[[#This Row],[Processo]],4)</f>
        <v>0224</v>
      </c>
      <c r="E212" s="103" t="s">
        <v>834</v>
      </c>
      <c r="F212" s="104" t="s">
        <v>919</v>
      </c>
      <c r="G212" s="105" t="s">
        <v>1019</v>
      </c>
      <c r="H212" s="103" t="s">
        <v>682</v>
      </c>
      <c r="I212" s="104" t="s">
        <v>1027</v>
      </c>
      <c r="J212" s="105" t="s">
        <v>1020</v>
      </c>
      <c r="K212" s="104" t="s">
        <v>920</v>
      </c>
      <c r="L212" s="105" t="s">
        <v>830</v>
      </c>
      <c r="M212" s="105" t="s">
        <v>215</v>
      </c>
      <c r="N212" s="106">
        <v>41800</v>
      </c>
      <c r="O212" s="107">
        <v>43955</v>
      </c>
      <c r="P212" s="90" t="s">
        <v>1510</v>
      </c>
      <c r="Q212" s="90" t="s">
        <v>1073</v>
      </c>
      <c r="R212" s="126" t="s">
        <v>17</v>
      </c>
      <c r="S212" s="109" t="s">
        <v>964</v>
      </c>
      <c r="T212" s="110" t="s">
        <v>2557</v>
      </c>
      <c r="U212" s="105" t="s">
        <v>1246</v>
      </c>
      <c r="V212" s="951" t="s">
        <v>2988</v>
      </c>
      <c r="W212" s="94" t="s">
        <v>1002</v>
      </c>
      <c r="X212" s="95" t="s">
        <v>20</v>
      </c>
      <c r="Y212" s="97">
        <v>4950</v>
      </c>
      <c r="Z212" s="118">
        <v>4950</v>
      </c>
      <c r="AA212" s="1053" t="s">
        <v>3030</v>
      </c>
      <c r="AB212" s="113">
        <v>2500</v>
      </c>
      <c r="AC212" s="114">
        <v>44431</v>
      </c>
      <c r="AD212" s="952" t="s">
        <v>2989</v>
      </c>
      <c r="AE212" s="113"/>
      <c r="AF212" s="114"/>
      <c r="AG212" s="130"/>
      <c r="AH212" s="113"/>
      <c r="AI212" s="114"/>
      <c r="AJ212" s="114"/>
      <c r="AK212" s="113"/>
      <c r="AL212" s="114"/>
      <c r="AM212" s="114"/>
      <c r="AN212" s="113"/>
      <c r="AO212" s="114"/>
      <c r="AP212" s="114"/>
      <c r="AQ212" s="114"/>
      <c r="AR212" s="114"/>
      <c r="AS212" s="114"/>
      <c r="AT212" s="15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4950</v>
      </c>
      <c r="AU212" s="116"/>
      <c r="AV212" s="1041">
        <v>1</v>
      </c>
    </row>
    <row r="213" spans="1:48" ht="35.15" customHeight="1" x14ac:dyDescent="0.3">
      <c r="A213" s="69" t="s">
        <v>2109</v>
      </c>
      <c r="B213" s="1" t="s">
        <v>835</v>
      </c>
      <c r="C213" s="82" t="str">
        <f>MID(control[[#This Row],[Processo]],12,4)</f>
        <v>2017</v>
      </c>
      <c r="D213" s="82" t="str">
        <f>RIGHT(control[[#This Row],[Processo]],4)</f>
        <v>6182</v>
      </c>
      <c r="E213" s="85" t="s">
        <v>836</v>
      </c>
      <c r="F213" s="86" t="s">
        <v>931</v>
      </c>
      <c r="G213" s="87" t="s">
        <v>1019</v>
      </c>
      <c r="H213" s="85" t="s">
        <v>932</v>
      </c>
      <c r="I213" s="86" t="s">
        <v>934</v>
      </c>
      <c r="J213" s="87" t="s">
        <v>1020</v>
      </c>
      <c r="K213" s="86" t="s">
        <v>920</v>
      </c>
      <c r="L213" s="87" t="s">
        <v>82</v>
      </c>
      <c r="M213" s="87" t="s">
        <v>2425</v>
      </c>
      <c r="N213" s="88">
        <v>2765696.32</v>
      </c>
      <c r="O213" s="89">
        <v>43958</v>
      </c>
      <c r="P213" s="90" t="s">
        <v>1879</v>
      </c>
      <c r="Q213" s="90" t="s">
        <v>1072</v>
      </c>
      <c r="R213" s="91" t="s">
        <v>25</v>
      </c>
      <c r="S213" s="92" t="s">
        <v>2799</v>
      </c>
      <c r="T213" s="93" t="s">
        <v>198</v>
      </c>
      <c r="U213" s="87" t="s">
        <v>1242</v>
      </c>
      <c r="V213" s="93" t="s">
        <v>1269</v>
      </c>
      <c r="W213" s="94" t="s">
        <v>1002</v>
      </c>
      <c r="X213" s="95" t="s">
        <v>20</v>
      </c>
      <c r="Y213" s="97">
        <v>28200</v>
      </c>
      <c r="Z213" s="97">
        <v>28200</v>
      </c>
      <c r="AA213" s="99"/>
      <c r="AB213" s="97"/>
      <c r="AC213" s="98"/>
      <c r="AD213" s="124"/>
      <c r="AE213" s="97"/>
      <c r="AF213" s="98"/>
      <c r="AG213" s="123"/>
      <c r="AH213" s="97"/>
      <c r="AI213" s="98"/>
      <c r="AJ213" s="98"/>
      <c r="AK213" s="97"/>
      <c r="AL213" s="98"/>
      <c r="AM213" s="98"/>
      <c r="AN213" s="97"/>
      <c r="AO213" s="98"/>
      <c r="AP213" s="98"/>
      <c r="AQ213" s="98"/>
      <c r="AR213" s="98"/>
      <c r="AS213" s="98"/>
      <c r="AT21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28200</v>
      </c>
      <c r="AU213" s="101"/>
      <c r="AV213" s="1041">
        <v>1</v>
      </c>
    </row>
    <row r="214" spans="1:48" ht="35.15" customHeight="1" x14ac:dyDescent="0.3">
      <c r="A214" s="69" t="s">
        <v>2110</v>
      </c>
      <c r="B214" s="1" t="s">
        <v>837</v>
      </c>
      <c r="C214" s="82" t="str">
        <f>MID(control[[#This Row],[Processo]],12,4)</f>
        <v>2020</v>
      </c>
      <c r="D214" s="82" t="str">
        <f>RIGHT(control[[#This Row],[Processo]],4)</f>
        <v>6182</v>
      </c>
      <c r="E214" s="85" t="s">
        <v>838</v>
      </c>
      <c r="F214" s="143" t="s">
        <v>931</v>
      </c>
      <c r="G214" s="87" t="s">
        <v>1020</v>
      </c>
      <c r="H214" s="85" t="s">
        <v>932</v>
      </c>
      <c r="I214" s="86" t="s">
        <v>934</v>
      </c>
      <c r="J214" s="87" t="s">
        <v>1020</v>
      </c>
      <c r="K214" s="86" t="s">
        <v>920</v>
      </c>
      <c r="L214" s="87" t="s">
        <v>82</v>
      </c>
      <c r="M214" s="87" t="s">
        <v>839</v>
      </c>
      <c r="N214" s="88">
        <v>1262961.8</v>
      </c>
      <c r="O214" s="89">
        <v>43964</v>
      </c>
      <c r="P214" s="90" t="s">
        <v>1541</v>
      </c>
      <c r="Q214" s="90" t="s">
        <v>1072</v>
      </c>
      <c r="R214" s="91" t="s">
        <v>25</v>
      </c>
      <c r="S214" s="92" t="s">
        <v>2800</v>
      </c>
      <c r="T214" s="93" t="s">
        <v>727</v>
      </c>
      <c r="U214" s="87" t="s">
        <v>1242</v>
      </c>
      <c r="V214" s="93" t="s">
        <v>1271</v>
      </c>
      <c r="W214" s="94" t="s">
        <v>1002</v>
      </c>
      <c r="X214" s="95" t="s">
        <v>20</v>
      </c>
      <c r="Y214" s="97">
        <v>14100</v>
      </c>
      <c r="Z214" s="97">
        <v>14100</v>
      </c>
      <c r="AA214" s="99"/>
      <c r="AB214" s="97">
        <v>14100</v>
      </c>
      <c r="AC214" s="98">
        <v>44076</v>
      </c>
      <c r="AD214" s="124" t="s">
        <v>1880</v>
      </c>
      <c r="AE214" s="97">
        <f>control[[#This Row],[
Honorários
Depositados
(R$)]]/2*(1-15.168701%)-22</f>
        <v>5958.6065794999995</v>
      </c>
      <c r="AF214" s="98">
        <v>44180</v>
      </c>
      <c r="AG214" s="123" t="s">
        <v>2404</v>
      </c>
      <c r="AH214" s="97"/>
      <c r="AI214" s="98"/>
      <c r="AJ214" s="98"/>
      <c r="AK214" s="97"/>
      <c r="AL214" s="98"/>
      <c r="AM214" s="98"/>
      <c r="AN214" s="97"/>
      <c r="AO214" s="98"/>
      <c r="AP214" s="98"/>
      <c r="AQ214" s="98"/>
      <c r="AR214" s="98"/>
      <c r="AS214" s="98"/>
      <c r="AT21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8100</v>
      </c>
      <c r="AU214" s="101" t="s">
        <v>20</v>
      </c>
      <c r="AV214" s="1041" t="s">
        <v>1006</v>
      </c>
    </row>
    <row r="215" spans="1:48" ht="35.15" customHeight="1" x14ac:dyDescent="0.3">
      <c r="A215" s="69" t="s">
        <v>2111</v>
      </c>
      <c r="B215" s="1" t="s">
        <v>840</v>
      </c>
      <c r="C215" s="82" t="str">
        <f>MID(control[[#This Row],[Processo]],12,4)</f>
        <v>2019</v>
      </c>
      <c r="D215" s="82" t="str">
        <f>RIGHT(control[[#This Row],[Processo]],4)</f>
        <v>0053</v>
      </c>
      <c r="E215" s="85" t="s">
        <v>841</v>
      </c>
      <c r="F215" s="143" t="s">
        <v>919</v>
      </c>
      <c r="G215" s="87" t="s">
        <v>1020</v>
      </c>
      <c r="H215" s="85" t="s">
        <v>347</v>
      </c>
      <c r="I215" s="86" t="s">
        <v>1027</v>
      </c>
      <c r="J215" s="87" t="s">
        <v>1020</v>
      </c>
      <c r="K215" s="86" t="s">
        <v>920</v>
      </c>
      <c r="L215" s="87" t="s">
        <v>323</v>
      </c>
      <c r="M215" s="87" t="s">
        <v>237</v>
      </c>
      <c r="N215" s="88">
        <v>942844.47</v>
      </c>
      <c r="O215" s="89">
        <v>43966</v>
      </c>
      <c r="P215" s="90" t="s">
        <v>1036</v>
      </c>
      <c r="Q215" s="90" t="s">
        <v>1073</v>
      </c>
      <c r="R215" s="91" t="s">
        <v>17</v>
      </c>
      <c r="S215" s="92" t="s">
        <v>945</v>
      </c>
      <c r="T215" s="93" t="s">
        <v>638</v>
      </c>
      <c r="U215" s="87" t="s">
        <v>1242</v>
      </c>
      <c r="V215" s="93" t="s">
        <v>1287</v>
      </c>
      <c r="W215" s="94" t="s">
        <v>1002</v>
      </c>
      <c r="X215" s="95" t="s">
        <v>20</v>
      </c>
      <c r="Y215" s="97">
        <v>14400</v>
      </c>
      <c r="Z215" s="97">
        <v>14400</v>
      </c>
      <c r="AA215" s="99"/>
      <c r="AB215" s="158">
        <f>7200</f>
        <v>7200</v>
      </c>
      <c r="AC215" s="136" t="s">
        <v>1881</v>
      </c>
      <c r="AD215" s="148" t="s">
        <v>1882</v>
      </c>
      <c r="AE215" s="97"/>
      <c r="AF215" s="98"/>
      <c r="AG215" s="123"/>
      <c r="AH215" s="97"/>
      <c r="AI215" s="98"/>
      <c r="AJ215" s="98"/>
      <c r="AK215" s="97"/>
      <c r="AL215" s="98"/>
      <c r="AM215" s="98"/>
      <c r="AN215" s="97"/>
      <c r="AO215" s="98"/>
      <c r="AP215" s="98"/>
      <c r="AQ215" s="98"/>
      <c r="AR215" s="98"/>
      <c r="AS215" s="98"/>
      <c r="AT21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14400</v>
      </c>
      <c r="AU215" s="101"/>
      <c r="AV215" s="1041" t="s">
        <v>1006</v>
      </c>
    </row>
    <row r="216" spans="1:48" ht="35.15" customHeight="1" x14ac:dyDescent="0.3">
      <c r="A216" s="69" t="s">
        <v>2112</v>
      </c>
      <c r="B216" s="1" t="s">
        <v>842</v>
      </c>
      <c r="C216" s="82" t="str">
        <f>MID(control[[#This Row],[Processo]],12,4)</f>
        <v>2019</v>
      </c>
      <c r="D216" s="82" t="str">
        <f>RIGHT(control[[#This Row],[Processo]],4)</f>
        <v>0358</v>
      </c>
      <c r="E216" s="85" t="s">
        <v>843</v>
      </c>
      <c r="F216" s="86" t="s">
        <v>925</v>
      </c>
      <c r="G216" s="87" t="s">
        <v>1020</v>
      </c>
      <c r="H216" s="85" t="s">
        <v>844</v>
      </c>
      <c r="I216" s="86" t="s">
        <v>1102</v>
      </c>
      <c r="J216" s="87" t="s">
        <v>1019</v>
      </c>
      <c r="K216" s="86" t="s">
        <v>924</v>
      </c>
      <c r="L216" s="87" t="s">
        <v>29</v>
      </c>
      <c r="M216" s="87" t="s">
        <v>215</v>
      </c>
      <c r="N216" s="88">
        <v>66622.45</v>
      </c>
      <c r="O216" s="89">
        <v>43684</v>
      </c>
      <c r="P216" s="90" t="s">
        <v>1883</v>
      </c>
      <c r="Q216" s="90" t="s">
        <v>1073</v>
      </c>
      <c r="R216" s="91" t="s">
        <v>17</v>
      </c>
      <c r="S216" s="92" t="s">
        <v>997</v>
      </c>
      <c r="T216" s="93" t="s">
        <v>845</v>
      </c>
      <c r="U216" s="87" t="s">
        <v>1246</v>
      </c>
      <c r="V216" s="93" t="s">
        <v>1259</v>
      </c>
      <c r="W216" s="94" t="s">
        <v>1002</v>
      </c>
      <c r="X216" s="95" t="s">
        <v>20</v>
      </c>
      <c r="Y216" s="137">
        <v>9570</v>
      </c>
      <c r="Z216" s="137">
        <v>4000</v>
      </c>
      <c r="AA216" s="907"/>
      <c r="AB216" s="137">
        <v>4000</v>
      </c>
      <c r="AC216" s="139">
        <v>43997</v>
      </c>
      <c r="AD216" s="290" t="s">
        <v>1884</v>
      </c>
      <c r="AE216" s="137">
        <f>control[[#This Row],[
Honorários
Depositados
(R$)]]</f>
        <v>4000</v>
      </c>
      <c r="AF216" s="138" t="s">
        <v>1885</v>
      </c>
      <c r="AG216" s="138" t="s">
        <v>1886</v>
      </c>
      <c r="AH216" s="137"/>
      <c r="AI216" s="139"/>
      <c r="AJ216" s="139"/>
      <c r="AK216" s="137"/>
      <c r="AL216" s="139"/>
      <c r="AM216" s="98"/>
      <c r="AN216" s="137"/>
      <c r="AO216" s="139"/>
      <c r="AP216" s="98"/>
      <c r="AQ216" s="139"/>
      <c r="AR216" s="139"/>
      <c r="AS216" s="139"/>
      <c r="AT216" s="15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16" s="141" t="s">
        <v>20</v>
      </c>
      <c r="AV216" s="1041" t="s">
        <v>1005</v>
      </c>
    </row>
    <row r="217" spans="1:48" ht="50.15" customHeight="1" x14ac:dyDescent="0.3">
      <c r="A217" s="69" t="s">
        <v>2113</v>
      </c>
      <c r="B217" s="1" t="s">
        <v>846</v>
      </c>
      <c r="C217" s="82" t="str">
        <f>MID(control[[#This Row],[Processo]],12,4)</f>
        <v>2020</v>
      </c>
      <c r="D217" s="82" t="str">
        <f>RIGHT(control[[#This Row],[Processo]],4)</f>
        <v>0053</v>
      </c>
      <c r="E217" s="1190" t="s">
        <v>1043</v>
      </c>
      <c r="F217" s="86" t="s">
        <v>919</v>
      </c>
      <c r="G217" s="87" t="s">
        <v>1019</v>
      </c>
      <c r="H217" s="1190" t="s">
        <v>236</v>
      </c>
      <c r="I217" s="86" t="s">
        <v>1027</v>
      </c>
      <c r="J217" s="87" t="s">
        <v>1020</v>
      </c>
      <c r="K217" s="86" t="s">
        <v>920</v>
      </c>
      <c r="L217" s="87" t="s">
        <v>323</v>
      </c>
      <c r="M217" s="87" t="s">
        <v>831</v>
      </c>
      <c r="N217" s="88">
        <v>167320.60999999999</v>
      </c>
      <c r="O217" s="89">
        <v>43979</v>
      </c>
      <c r="P217" s="1208" t="s">
        <v>1041</v>
      </c>
      <c r="Q217" s="1208" t="s">
        <v>1073</v>
      </c>
      <c r="R217" s="91" t="s">
        <v>17</v>
      </c>
      <c r="S217" s="1209" t="s">
        <v>945</v>
      </c>
      <c r="T217" s="93" t="s">
        <v>638</v>
      </c>
      <c r="U217" s="87" t="s">
        <v>1242</v>
      </c>
      <c r="V217" s="93" t="s">
        <v>1286</v>
      </c>
      <c r="W217" s="94" t="s">
        <v>1002</v>
      </c>
      <c r="X217" s="95" t="s">
        <v>20</v>
      </c>
      <c r="Y217" s="97">
        <v>5400</v>
      </c>
      <c r="Z217" s="97">
        <v>5400</v>
      </c>
      <c r="AA217" s="99"/>
      <c r="AB217" s="158">
        <f>2700</f>
        <v>2700</v>
      </c>
      <c r="AC217" s="136" t="s">
        <v>2462</v>
      </c>
      <c r="AD217" s="148" t="s">
        <v>1887</v>
      </c>
      <c r="AE217" s="97"/>
      <c r="AF217" s="98"/>
      <c r="AG217" s="123"/>
      <c r="AH217" s="97"/>
      <c r="AI217" s="98"/>
      <c r="AJ217" s="98"/>
      <c r="AK217" s="97"/>
      <c r="AL217" s="98"/>
      <c r="AM217" s="98"/>
      <c r="AN217" s="97"/>
      <c r="AO217" s="98"/>
      <c r="AP217" s="98"/>
      <c r="AQ217" s="98"/>
      <c r="AR217" s="98"/>
      <c r="AS217" s="98"/>
      <c r="AT21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5400</v>
      </c>
      <c r="AU217" s="101"/>
      <c r="AV217" s="1041" t="s">
        <v>1006</v>
      </c>
    </row>
    <row r="218" spans="1:48" ht="35.15" customHeight="1" x14ac:dyDescent="0.3">
      <c r="A218" s="1048" t="s">
        <v>2114</v>
      </c>
      <c r="B218" s="187" t="s">
        <v>847</v>
      </c>
      <c r="C218" s="188" t="str">
        <f>MID(control[[#This Row],[Processo]],12,4)</f>
        <v>2013</v>
      </c>
      <c r="D218" s="188" t="str">
        <f>RIGHT(control[[#This Row],[Processo]],4)</f>
        <v>2/01</v>
      </c>
      <c r="E218" s="202" t="s">
        <v>848</v>
      </c>
      <c r="F218" s="203" t="s">
        <v>919</v>
      </c>
      <c r="G218" s="204" t="s">
        <v>1019</v>
      </c>
      <c r="H218" s="202" t="s">
        <v>849</v>
      </c>
      <c r="I218" s="203" t="s">
        <v>921</v>
      </c>
      <c r="J218" s="204" t="s">
        <v>1019</v>
      </c>
      <c r="K218" s="203" t="s">
        <v>924</v>
      </c>
      <c r="L218" s="204" t="s">
        <v>29</v>
      </c>
      <c r="M218" s="204" t="s">
        <v>474</v>
      </c>
      <c r="N218" s="205">
        <v>100422.78</v>
      </c>
      <c r="O218" s="206">
        <v>43615</v>
      </c>
      <c r="P218" s="207" t="s">
        <v>1398</v>
      </c>
      <c r="Q218" s="207" t="s">
        <v>1073</v>
      </c>
      <c r="R218" s="208" t="s">
        <v>17</v>
      </c>
      <c r="S218" s="209" t="s">
        <v>998</v>
      </c>
      <c r="T218" s="210" t="s">
        <v>850</v>
      </c>
      <c r="U218" s="204" t="s">
        <v>374</v>
      </c>
      <c r="V218" s="210" t="s">
        <v>375</v>
      </c>
      <c r="W218" s="199" t="s">
        <v>1002</v>
      </c>
      <c r="X218" s="200" t="s">
        <v>38</v>
      </c>
      <c r="Y218" s="211">
        <v>7000</v>
      </c>
      <c r="Z218" s="212" t="s">
        <v>1627</v>
      </c>
      <c r="AA218" s="233"/>
      <c r="AB218" s="213"/>
      <c r="AC218" s="214"/>
      <c r="AD218" s="215"/>
      <c r="AE218" s="216"/>
      <c r="AF218" s="214"/>
      <c r="AG218" s="214"/>
      <c r="AH218" s="216"/>
      <c r="AI218" s="214"/>
      <c r="AJ218" s="214"/>
      <c r="AK218" s="216"/>
      <c r="AL218" s="214"/>
      <c r="AM218" s="84"/>
      <c r="AN218" s="216"/>
      <c r="AO218" s="214"/>
      <c r="AP218" s="84"/>
      <c r="AQ218" s="214"/>
      <c r="AR218" s="214"/>
      <c r="AS218" s="214"/>
      <c r="AT218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18" s="218" t="s">
        <v>38</v>
      </c>
      <c r="AV218" s="1040">
        <v>0</v>
      </c>
    </row>
    <row r="219" spans="1:48" ht="35.15" customHeight="1" x14ac:dyDescent="0.3">
      <c r="A219" s="1048" t="s">
        <v>2115</v>
      </c>
      <c r="B219" s="187" t="s">
        <v>851</v>
      </c>
      <c r="C219" s="188" t="str">
        <f>MID(control[[#This Row],[Processo]],12,4)</f>
        <v>2018</v>
      </c>
      <c r="D219" s="188" t="str">
        <f>RIGHT(control[[#This Row],[Processo]],4)</f>
        <v>0100</v>
      </c>
      <c r="E219" s="202" t="s">
        <v>852</v>
      </c>
      <c r="F219" s="203" t="s">
        <v>925</v>
      </c>
      <c r="G219" s="204" t="s">
        <v>1019</v>
      </c>
      <c r="H219" s="202" t="s">
        <v>853</v>
      </c>
      <c r="I219" s="203" t="s">
        <v>1023</v>
      </c>
      <c r="J219" s="204" t="s">
        <v>1020</v>
      </c>
      <c r="K219" s="203" t="s">
        <v>920</v>
      </c>
      <c r="L219" s="204" t="s">
        <v>29</v>
      </c>
      <c r="M219" s="204" t="s">
        <v>306</v>
      </c>
      <c r="N219" s="205">
        <v>2355558.83</v>
      </c>
      <c r="O219" s="206">
        <v>43979</v>
      </c>
      <c r="P219" s="207" t="s">
        <v>1081</v>
      </c>
      <c r="Q219" s="233" t="s">
        <v>1082</v>
      </c>
      <c r="R219" s="208" t="s">
        <v>17</v>
      </c>
      <c r="S219" s="209" t="s">
        <v>941</v>
      </c>
      <c r="T219" s="210" t="s">
        <v>854</v>
      </c>
      <c r="U219" s="204" t="s">
        <v>374</v>
      </c>
      <c r="V219" s="210" t="s">
        <v>375</v>
      </c>
      <c r="W219" s="199" t="s">
        <v>1002</v>
      </c>
      <c r="X219" s="200" t="s">
        <v>38</v>
      </c>
      <c r="Y219" s="211">
        <v>8400</v>
      </c>
      <c r="Z219" s="212" t="s">
        <v>1627</v>
      </c>
      <c r="AA219" s="233"/>
      <c r="AB219" s="213"/>
      <c r="AC219" s="214"/>
      <c r="AD219" s="215"/>
      <c r="AE219" s="241"/>
      <c r="AF219" s="242"/>
      <c r="AG219" s="242"/>
      <c r="AH219" s="241"/>
      <c r="AI219" s="242"/>
      <c r="AJ219" s="242"/>
      <c r="AK219" s="241"/>
      <c r="AL219" s="242"/>
      <c r="AM219" s="156"/>
      <c r="AN219" s="241"/>
      <c r="AO219" s="242"/>
      <c r="AP219" s="156"/>
      <c r="AQ219" s="242"/>
      <c r="AR219" s="242"/>
      <c r="AS219" s="242"/>
      <c r="AT21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19" s="218" t="s">
        <v>38</v>
      </c>
      <c r="AV219" s="1040">
        <v>0</v>
      </c>
    </row>
    <row r="220" spans="1:48" ht="35.15" customHeight="1" x14ac:dyDescent="0.3">
      <c r="A220" s="69" t="s">
        <v>2116</v>
      </c>
      <c r="B220" s="1" t="s">
        <v>855</v>
      </c>
      <c r="C220" s="82" t="str">
        <f>MID(control[[#This Row],[Processo]],12,4)</f>
        <v>2019</v>
      </c>
      <c r="D220" s="82" t="str">
        <f>RIGHT(control[[#This Row],[Processo]],4)</f>
        <v>6182</v>
      </c>
      <c r="E220" s="85" t="s">
        <v>856</v>
      </c>
      <c r="F220" s="86" t="s">
        <v>931</v>
      </c>
      <c r="G220" s="87" t="s">
        <v>1019</v>
      </c>
      <c r="H220" s="85" t="s">
        <v>932</v>
      </c>
      <c r="I220" s="86" t="s">
        <v>934</v>
      </c>
      <c r="J220" s="87" t="s">
        <v>1020</v>
      </c>
      <c r="K220" s="86" t="s">
        <v>920</v>
      </c>
      <c r="L220" s="87" t="s">
        <v>82</v>
      </c>
      <c r="M220" s="87" t="s">
        <v>857</v>
      </c>
      <c r="N220" s="88">
        <v>351360.18</v>
      </c>
      <c r="O220" s="89">
        <v>43983</v>
      </c>
      <c r="P220" s="90" t="s">
        <v>1305</v>
      </c>
      <c r="Q220" s="90" t="s">
        <v>1072</v>
      </c>
      <c r="R220" s="91" t="s">
        <v>25</v>
      </c>
      <c r="S220" s="92" t="s">
        <v>2800</v>
      </c>
      <c r="T220" s="93" t="s">
        <v>727</v>
      </c>
      <c r="U220" s="87" t="s">
        <v>1242</v>
      </c>
      <c r="V220" s="93" t="s">
        <v>1288</v>
      </c>
      <c r="W220" s="94" t="s">
        <v>1002</v>
      </c>
      <c r="X220" s="95" t="s">
        <v>20</v>
      </c>
      <c r="Y220" s="97">
        <v>22200</v>
      </c>
      <c r="Z220" s="97">
        <v>10000</v>
      </c>
      <c r="AA220" s="99"/>
      <c r="AB220" s="97">
        <v>10000</v>
      </c>
      <c r="AC220" s="98">
        <v>44124</v>
      </c>
      <c r="AD220" s="124" t="s">
        <v>1888</v>
      </c>
      <c r="AE220" s="253">
        <f>control[[#This Row],[
Honorários
Depositados
(R$)]]/2*(1-10.1129%)-22</f>
        <v>4472.3549999999996</v>
      </c>
      <c r="AF220" s="254">
        <v>44274</v>
      </c>
      <c r="AG220" s="295" t="s">
        <v>2519</v>
      </c>
      <c r="AH220" s="97"/>
      <c r="AI220" s="98"/>
      <c r="AJ220" s="98"/>
      <c r="AK220" s="97"/>
      <c r="AL220" s="98"/>
      <c r="AM220" s="98"/>
      <c r="AN220" s="97"/>
      <c r="AO220" s="98"/>
      <c r="AP220" s="98"/>
      <c r="AQ220" s="98"/>
      <c r="AR220" s="98"/>
      <c r="AS220" s="98"/>
      <c r="AT220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20" s="101"/>
      <c r="AV220" s="1041" t="s">
        <v>1005</v>
      </c>
    </row>
    <row r="221" spans="1:48" ht="35.15" customHeight="1" x14ac:dyDescent="0.3">
      <c r="A221" s="69" t="s">
        <v>2117</v>
      </c>
      <c r="B221" s="1" t="s">
        <v>858</v>
      </c>
      <c r="C221" s="82" t="str">
        <f>MID(control[[#This Row],[Processo]],12,4)</f>
        <v>2019</v>
      </c>
      <c r="D221" s="82" t="str">
        <f>RIGHT(control[[#This Row],[Processo]],4)</f>
        <v>0224</v>
      </c>
      <c r="E221" s="85" t="s">
        <v>1037</v>
      </c>
      <c r="F221" s="86" t="s">
        <v>919</v>
      </c>
      <c r="G221" s="87" t="s">
        <v>1019</v>
      </c>
      <c r="H221" s="85" t="s">
        <v>1039</v>
      </c>
      <c r="I221" s="86" t="s">
        <v>1027</v>
      </c>
      <c r="J221" s="87" t="s">
        <v>1020</v>
      </c>
      <c r="K221" s="86" t="s">
        <v>920</v>
      </c>
      <c r="L221" s="87" t="s">
        <v>830</v>
      </c>
      <c r="M221" s="87" t="s">
        <v>859</v>
      </c>
      <c r="N221" s="88">
        <v>27850.85</v>
      </c>
      <c r="O221" s="89">
        <v>43983</v>
      </c>
      <c r="P221" s="90" t="s">
        <v>1192</v>
      </c>
      <c r="Q221" s="90" t="s">
        <v>1073</v>
      </c>
      <c r="R221" s="91" t="s">
        <v>17</v>
      </c>
      <c r="S221" s="92" t="s">
        <v>964</v>
      </c>
      <c r="T221" s="110" t="s">
        <v>2557</v>
      </c>
      <c r="U221" s="1025" t="s">
        <v>3023</v>
      </c>
      <c r="V221" s="245" t="s">
        <v>2513</v>
      </c>
      <c r="W221" s="94" t="s">
        <v>1002</v>
      </c>
      <c r="X221" s="95" t="s">
        <v>20</v>
      </c>
      <c r="Y221" s="97">
        <v>5400</v>
      </c>
      <c r="Z221" s="97">
        <v>5400</v>
      </c>
      <c r="AA221" s="99"/>
      <c r="AB221" s="97">
        <v>5400</v>
      </c>
      <c r="AC221" s="98">
        <v>44070</v>
      </c>
      <c r="AD221" s="124" t="s">
        <v>1889</v>
      </c>
      <c r="AE221" s="97">
        <v>5436.2</v>
      </c>
      <c r="AF221" s="98">
        <v>44245</v>
      </c>
      <c r="AG221" s="305" t="s">
        <v>2551</v>
      </c>
      <c r="AH221" s="97"/>
      <c r="AI221" s="98"/>
      <c r="AJ221" s="98"/>
      <c r="AK221" s="97"/>
      <c r="AL221" s="98"/>
      <c r="AM221" s="98"/>
      <c r="AN221" s="97"/>
      <c r="AO221" s="98"/>
      <c r="AP221" s="98"/>
      <c r="AQ221" s="98"/>
      <c r="AR221" s="98"/>
      <c r="AS221" s="98"/>
      <c r="AT221" s="10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1" s="101"/>
      <c r="AV221" s="1041" t="s">
        <v>1006</v>
      </c>
    </row>
    <row r="222" spans="1:48" ht="35.15" customHeight="1" x14ac:dyDescent="0.3">
      <c r="A222" s="69" t="s">
        <v>2118</v>
      </c>
      <c r="B222" s="1" t="s">
        <v>860</v>
      </c>
      <c r="C222" s="82" t="str">
        <f>MID(control[[#This Row],[Processo]],12,4)</f>
        <v>2019</v>
      </c>
      <c r="D222" s="82" t="str">
        <f>RIGHT(control[[#This Row],[Processo]],4)</f>
        <v>0002</v>
      </c>
      <c r="E222" s="85" t="s">
        <v>861</v>
      </c>
      <c r="F222" s="86" t="s">
        <v>925</v>
      </c>
      <c r="G222" s="87" t="s">
        <v>1020</v>
      </c>
      <c r="H222" s="85" t="s">
        <v>1190</v>
      </c>
      <c r="I222" s="86" t="s">
        <v>928</v>
      </c>
      <c r="J222" s="87" t="s">
        <v>1047</v>
      </c>
      <c r="K222" s="86" t="s">
        <v>920</v>
      </c>
      <c r="L222" s="87" t="s">
        <v>29</v>
      </c>
      <c r="M222" s="87" t="s">
        <v>175</v>
      </c>
      <c r="N222" s="88">
        <v>10000</v>
      </c>
      <c r="O222" s="89">
        <v>43999</v>
      </c>
      <c r="P222" s="90" t="s">
        <v>1191</v>
      </c>
      <c r="Q222" s="90" t="s">
        <v>1073</v>
      </c>
      <c r="R222" s="150" t="s">
        <v>17</v>
      </c>
      <c r="S222" s="92" t="s">
        <v>951</v>
      </c>
      <c r="T222" s="93" t="s">
        <v>254</v>
      </c>
      <c r="U222" s="344" t="s">
        <v>2596</v>
      </c>
      <c r="V222" s="345" t="s">
        <v>2595</v>
      </c>
      <c r="W222" s="94" t="s">
        <v>1002</v>
      </c>
      <c r="X222" s="95" t="s">
        <v>38</v>
      </c>
      <c r="Y222" s="99" t="s">
        <v>15</v>
      </c>
      <c r="Z222" s="97"/>
      <c r="AA222" s="99"/>
      <c r="AB222" s="97"/>
      <c r="AC222" s="98"/>
      <c r="AD222" s="124"/>
      <c r="AE222" s="97"/>
      <c r="AF222" s="98"/>
      <c r="AG222" s="123"/>
      <c r="AH222" s="97"/>
      <c r="AI222" s="98"/>
      <c r="AJ222" s="98"/>
      <c r="AK222" s="97"/>
      <c r="AL222" s="98"/>
      <c r="AM222" s="98"/>
      <c r="AN222" s="97"/>
      <c r="AO222" s="98"/>
      <c r="AP222" s="98"/>
      <c r="AQ222" s="98"/>
      <c r="AR222" s="98"/>
      <c r="AS222" s="98"/>
      <c r="AT22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2" s="101"/>
      <c r="AV222" s="1041">
        <v>-1</v>
      </c>
    </row>
    <row r="223" spans="1:48" ht="35.15" customHeight="1" x14ac:dyDescent="0.3">
      <c r="A223" s="69" t="s">
        <v>2119</v>
      </c>
      <c r="B223" s="1" t="s">
        <v>862</v>
      </c>
      <c r="C223" s="82" t="str">
        <f>MID(control[[#This Row],[Processo]],12,4)</f>
        <v>2018</v>
      </c>
      <c r="D223" s="82" t="str">
        <f>RIGHT(control[[#This Row],[Processo]],4)</f>
        <v>0100</v>
      </c>
      <c r="E223" s="85" t="s">
        <v>863</v>
      </c>
      <c r="F223" s="86" t="s">
        <v>919</v>
      </c>
      <c r="G223" s="87" t="s">
        <v>1019</v>
      </c>
      <c r="H223" s="85" t="s">
        <v>1219</v>
      </c>
      <c r="I223" s="86" t="s">
        <v>927</v>
      </c>
      <c r="J223" s="87" t="s">
        <v>1047</v>
      </c>
      <c r="K223" s="86" t="s">
        <v>920</v>
      </c>
      <c r="L223" s="87" t="s">
        <v>830</v>
      </c>
      <c r="M223" s="87" t="s">
        <v>864</v>
      </c>
      <c r="N223" s="88">
        <v>815999.98</v>
      </c>
      <c r="O223" s="89">
        <v>43997</v>
      </c>
      <c r="P223" s="90" t="s">
        <v>1189</v>
      </c>
      <c r="Q223" s="90" t="s">
        <v>1073</v>
      </c>
      <c r="R223" s="91" t="s">
        <v>17</v>
      </c>
      <c r="S223" s="92" t="s">
        <v>942</v>
      </c>
      <c r="T223" s="93" t="s">
        <v>78</v>
      </c>
      <c r="U223" s="87" t="s">
        <v>1246</v>
      </c>
      <c r="V223" s="93" t="s">
        <v>1259</v>
      </c>
      <c r="W223" s="94" t="s">
        <v>1002</v>
      </c>
      <c r="X223" s="95"/>
      <c r="Y223" s="97"/>
      <c r="Z223" s="97"/>
      <c r="AA223" s="99"/>
      <c r="AB223" s="97"/>
      <c r="AC223" s="98"/>
      <c r="AD223" s="124"/>
      <c r="AE223" s="97"/>
      <c r="AF223" s="98"/>
      <c r="AG223" s="123"/>
      <c r="AH223" s="97"/>
      <c r="AI223" s="98"/>
      <c r="AJ223" s="98"/>
      <c r="AK223" s="97"/>
      <c r="AL223" s="98"/>
      <c r="AM223" s="98"/>
      <c r="AN223" s="97"/>
      <c r="AO223" s="98"/>
      <c r="AP223" s="98"/>
      <c r="AQ223" s="98"/>
      <c r="AR223" s="98"/>
      <c r="AS223" s="98"/>
      <c r="AT22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3" s="101"/>
      <c r="AV223" s="1041"/>
    </row>
    <row r="224" spans="1:48" ht="35.15" customHeight="1" x14ac:dyDescent="0.3">
      <c r="A224" s="1048" t="s">
        <v>2120</v>
      </c>
      <c r="B224" s="187" t="s">
        <v>865</v>
      </c>
      <c r="C224" s="188" t="str">
        <f>MID(control[[#This Row],[Processo]],12,4)</f>
        <v>2019</v>
      </c>
      <c r="D224" s="188" t="str">
        <f>RIGHT(control[[#This Row],[Processo]],4)</f>
        <v>0100</v>
      </c>
      <c r="E224" s="202" t="s">
        <v>866</v>
      </c>
      <c r="F224" s="203" t="s">
        <v>925</v>
      </c>
      <c r="G224" s="204" t="s">
        <v>1019</v>
      </c>
      <c r="H224" s="202" t="s">
        <v>505</v>
      </c>
      <c r="I224" s="203" t="s">
        <v>1102</v>
      </c>
      <c r="J224" s="204" t="s">
        <v>1019</v>
      </c>
      <c r="K224" s="203" t="s">
        <v>920</v>
      </c>
      <c r="L224" s="204" t="s">
        <v>29</v>
      </c>
      <c r="M224" s="204" t="s">
        <v>867</v>
      </c>
      <c r="N224" s="205">
        <v>23317.56</v>
      </c>
      <c r="O224" s="206">
        <v>44004</v>
      </c>
      <c r="P224" s="207" t="s">
        <v>1097</v>
      </c>
      <c r="Q224" s="207" t="s">
        <v>1073</v>
      </c>
      <c r="R224" s="208" t="s">
        <v>17</v>
      </c>
      <c r="S224" s="209" t="s">
        <v>942</v>
      </c>
      <c r="T224" s="210" t="s">
        <v>78</v>
      </c>
      <c r="U224" s="204" t="s">
        <v>1246</v>
      </c>
      <c r="V224" s="210" t="s">
        <v>1259</v>
      </c>
      <c r="W224" s="199" t="s">
        <v>1002</v>
      </c>
      <c r="X224" s="200"/>
      <c r="Y224" s="211">
        <v>3600</v>
      </c>
      <c r="Z224" s="212" t="s">
        <v>1627</v>
      </c>
      <c r="AA224" s="233"/>
      <c r="AB224" s="211"/>
      <c r="AC224" s="220"/>
      <c r="AD224" s="287"/>
      <c r="AE224" s="211"/>
      <c r="AF224" s="220"/>
      <c r="AG224" s="214"/>
      <c r="AH224" s="211"/>
      <c r="AI224" s="220"/>
      <c r="AJ224" s="220"/>
      <c r="AK224" s="211"/>
      <c r="AL224" s="220"/>
      <c r="AM224" s="220"/>
      <c r="AN224" s="211"/>
      <c r="AO224" s="220"/>
      <c r="AP224" s="220"/>
      <c r="AQ224" s="220"/>
      <c r="AR224" s="220"/>
      <c r="AS224" s="220"/>
      <c r="AT22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24" s="218" t="s">
        <v>38</v>
      </c>
      <c r="AV224" s="1040"/>
    </row>
    <row r="225" spans="1:48" ht="35.15" customHeight="1" x14ac:dyDescent="0.3">
      <c r="A225" s="69" t="s">
        <v>2121</v>
      </c>
      <c r="B225" s="1" t="s">
        <v>868</v>
      </c>
      <c r="C225" s="82" t="str">
        <f>MID(control[[#This Row],[Processo]],12,4)</f>
        <v>2014</v>
      </c>
      <c r="D225" s="82" t="str">
        <f>RIGHT(control[[#This Row],[Processo]],4)</f>
        <v>0100</v>
      </c>
      <c r="E225" s="85" t="s">
        <v>869</v>
      </c>
      <c r="F225" s="86" t="s">
        <v>919</v>
      </c>
      <c r="G225" s="87" t="s">
        <v>1020</v>
      </c>
      <c r="H225" s="648" t="s">
        <v>214</v>
      </c>
      <c r="I225" s="86" t="s">
        <v>921</v>
      </c>
      <c r="J225" s="87" t="s">
        <v>1019</v>
      </c>
      <c r="K225" s="86" t="s">
        <v>920</v>
      </c>
      <c r="L225" s="87" t="s">
        <v>323</v>
      </c>
      <c r="M225" s="87" t="s">
        <v>870</v>
      </c>
      <c r="N225" s="88">
        <v>126646.36</v>
      </c>
      <c r="O225" s="89">
        <v>44006</v>
      </c>
      <c r="P225" s="90" t="s">
        <v>1013</v>
      </c>
      <c r="Q225" s="90" t="s">
        <v>1073</v>
      </c>
      <c r="R225" s="91" t="s">
        <v>17</v>
      </c>
      <c r="S225" s="92" t="s">
        <v>942</v>
      </c>
      <c r="T225" s="93" t="s">
        <v>78</v>
      </c>
      <c r="U225" s="87" t="s">
        <v>1246</v>
      </c>
      <c r="V225" s="965" t="s">
        <v>2984</v>
      </c>
      <c r="W225" s="94" t="s">
        <v>1002</v>
      </c>
      <c r="X225" s="95"/>
      <c r="Y225" s="99" t="s">
        <v>15</v>
      </c>
      <c r="Z225" s="97"/>
      <c r="AA225" s="99"/>
      <c r="AB225" s="97"/>
      <c r="AC225" s="98"/>
      <c r="AD225" s="124"/>
      <c r="AE225" s="97"/>
      <c r="AF225" s="98"/>
      <c r="AG225" s="123"/>
      <c r="AH225" s="97"/>
      <c r="AI225" s="98"/>
      <c r="AJ225" s="98"/>
      <c r="AK225" s="97"/>
      <c r="AL225" s="98"/>
      <c r="AM225" s="98"/>
      <c r="AN225" s="97"/>
      <c r="AO225" s="98"/>
      <c r="AP225" s="98"/>
      <c r="AQ225" s="98"/>
      <c r="AR225" s="98"/>
      <c r="AS225" s="98"/>
      <c r="AT22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5" s="101"/>
      <c r="AV225" s="1041"/>
    </row>
    <row r="226" spans="1:48" ht="35.15" customHeight="1" x14ac:dyDescent="0.3">
      <c r="A226" s="69" t="s">
        <v>2122</v>
      </c>
      <c r="B226" s="1" t="s">
        <v>871</v>
      </c>
      <c r="C226" s="82" t="str">
        <f>MID(control[[#This Row],[Processo]],12,4)</f>
        <v>2016</v>
      </c>
      <c r="D226" s="82" t="str">
        <f>RIGHT(control[[#This Row],[Processo]],4)</f>
        <v>0224</v>
      </c>
      <c r="E226" s="85" t="s">
        <v>765</v>
      </c>
      <c r="F226" s="86" t="s">
        <v>919</v>
      </c>
      <c r="G226" s="87" t="s">
        <v>1019</v>
      </c>
      <c r="H226" s="85" t="s">
        <v>872</v>
      </c>
      <c r="I226" s="86" t="s">
        <v>921</v>
      </c>
      <c r="J226" s="87" t="s">
        <v>1019</v>
      </c>
      <c r="K226" s="86" t="s">
        <v>920</v>
      </c>
      <c r="L226" s="87" t="s">
        <v>141</v>
      </c>
      <c r="M226" s="87" t="s">
        <v>196</v>
      </c>
      <c r="N226" s="88">
        <v>9963283.9000000004</v>
      </c>
      <c r="O226" s="89">
        <v>44008</v>
      </c>
      <c r="P226" s="90" t="s">
        <v>1012</v>
      </c>
      <c r="Q226" s="90" t="s">
        <v>1010</v>
      </c>
      <c r="R226" s="91" t="s">
        <v>17</v>
      </c>
      <c r="S226" s="92" t="s">
        <v>964</v>
      </c>
      <c r="T226" s="110" t="s">
        <v>2557</v>
      </c>
      <c r="U226" s="87" t="s">
        <v>374</v>
      </c>
      <c r="V226" s="93" t="s">
        <v>375</v>
      </c>
      <c r="W226" s="94" t="s">
        <v>1002</v>
      </c>
      <c r="X226" s="95"/>
      <c r="Y226" s="97"/>
      <c r="Z226" s="97"/>
      <c r="AA226" s="99"/>
      <c r="AB226" s="97"/>
      <c r="AC226" s="98"/>
      <c r="AD226" s="124"/>
      <c r="AE226" s="97"/>
      <c r="AF226" s="98"/>
      <c r="AG226" s="123"/>
      <c r="AH226" s="97"/>
      <c r="AI226" s="98"/>
      <c r="AJ226" s="98"/>
      <c r="AK226" s="97"/>
      <c r="AL226" s="98"/>
      <c r="AM226" s="98"/>
      <c r="AN226" s="97"/>
      <c r="AO226" s="98"/>
      <c r="AP226" s="98"/>
      <c r="AQ226" s="98"/>
      <c r="AR226" s="98"/>
      <c r="AS226" s="98"/>
      <c r="AT22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26" s="101"/>
      <c r="AV226" s="1041"/>
    </row>
    <row r="227" spans="1:48" ht="35.15" customHeight="1" x14ac:dyDescent="0.3">
      <c r="A227" s="69" t="s">
        <v>2123</v>
      </c>
      <c r="B227" s="1" t="s">
        <v>873</v>
      </c>
      <c r="C227" s="82" t="str">
        <f>MID(control[[#This Row],[Processo]],12,4)</f>
        <v>2019</v>
      </c>
      <c r="D227" s="82" t="str">
        <f>RIGHT(control[[#This Row],[Processo]],4)</f>
        <v>0100</v>
      </c>
      <c r="E227" s="85" t="s">
        <v>537</v>
      </c>
      <c r="F227" s="86" t="s">
        <v>919</v>
      </c>
      <c r="G227" s="87" t="s">
        <v>1020</v>
      </c>
      <c r="H227" s="85" t="s">
        <v>1367</v>
      </c>
      <c r="I227" s="86" t="s">
        <v>927</v>
      </c>
      <c r="J227" s="87" t="s">
        <v>1047</v>
      </c>
      <c r="K227" s="86" t="s">
        <v>920</v>
      </c>
      <c r="L227" s="87" t="s">
        <v>323</v>
      </c>
      <c r="M227" s="87" t="s">
        <v>874</v>
      </c>
      <c r="N227" s="88">
        <v>360706.16</v>
      </c>
      <c r="O227" s="89">
        <v>44008</v>
      </c>
      <c r="P227" s="90" t="s">
        <v>1195</v>
      </c>
      <c r="Q227" s="90" t="s">
        <v>1073</v>
      </c>
      <c r="R227" s="91" t="s">
        <v>17</v>
      </c>
      <c r="S227" s="92" t="s">
        <v>939</v>
      </c>
      <c r="T227" s="93" t="s">
        <v>37</v>
      </c>
      <c r="U227" s="87" t="s">
        <v>1246</v>
      </c>
      <c r="V227" s="897" t="s">
        <v>2951</v>
      </c>
      <c r="W227" s="94" t="s">
        <v>1002</v>
      </c>
      <c r="X227" s="656" t="s">
        <v>20</v>
      </c>
      <c r="Y227" s="97">
        <v>15900</v>
      </c>
      <c r="Z227" s="97">
        <v>10000</v>
      </c>
      <c r="AA227" s="99"/>
      <c r="AB227" s="97">
        <v>10000</v>
      </c>
      <c r="AC227" s="98">
        <v>44406</v>
      </c>
      <c r="AD227" s="657" t="s">
        <v>2789</v>
      </c>
      <c r="AE227" s="97"/>
      <c r="AF227" s="98"/>
      <c r="AG227" s="123"/>
      <c r="AH227" s="97"/>
      <c r="AI227" s="98"/>
      <c r="AJ227" s="98"/>
      <c r="AK227" s="97"/>
      <c r="AL227" s="98"/>
      <c r="AM227" s="98"/>
      <c r="AN227" s="97"/>
      <c r="AO227" s="98"/>
      <c r="AP227" s="98"/>
      <c r="AQ227" s="98"/>
      <c r="AR227" s="98"/>
      <c r="AS227" s="98"/>
      <c r="AT227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27" s="101"/>
      <c r="AV227" s="1041" t="s">
        <v>1006</v>
      </c>
    </row>
    <row r="228" spans="1:48" ht="35.15" customHeight="1" x14ac:dyDescent="0.3">
      <c r="A228" s="1052" t="s">
        <v>2124</v>
      </c>
      <c r="B228" s="795" t="s">
        <v>875</v>
      </c>
      <c r="C228" s="796" t="str">
        <f>MID(control[[#This Row],[Processo]],12,4)</f>
        <v>2020</v>
      </c>
      <c r="D228" s="797" t="str">
        <f>RIGHT(control[[#This Row],[Processo]],4)</f>
        <v>0053</v>
      </c>
      <c r="E228" s="798" t="s">
        <v>214</v>
      </c>
      <c r="F228" s="799" t="s">
        <v>919</v>
      </c>
      <c r="G228" s="800" t="s">
        <v>1019</v>
      </c>
      <c r="H228" s="798" t="s">
        <v>1038</v>
      </c>
      <c r="I228" s="799" t="s">
        <v>921</v>
      </c>
      <c r="J228" s="800" t="s">
        <v>1019</v>
      </c>
      <c r="K228" s="799" t="s">
        <v>920</v>
      </c>
      <c r="L228" s="800" t="s">
        <v>323</v>
      </c>
      <c r="M228" s="800" t="s">
        <v>1359</v>
      </c>
      <c r="N228" s="801">
        <v>10297356.380000001</v>
      </c>
      <c r="O228" s="802">
        <v>44012</v>
      </c>
      <c r="P228" s="803" t="s">
        <v>1053</v>
      </c>
      <c r="Q228" s="804" t="s">
        <v>1073</v>
      </c>
      <c r="R228" s="805" t="s">
        <v>17</v>
      </c>
      <c r="S228" s="806" t="s">
        <v>945</v>
      </c>
      <c r="T228" s="807" t="s">
        <v>638</v>
      </c>
      <c r="U228" s="800" t="s">
        <v>1242</v>
      </c>
      <c r="V228" s="807" t="s">
        <v>1289</v>
      </c>
      <c r="W228" s="808" t="s">
        <v>1002</v>
      </c>
      <c r="X228" s="809" t="s">
        <v>20</v>
      </c>
      <c r="Y228" s="812">
        <v>27000</v>
      </c>
      <c r="Z228" s="811" t="s">
        <v>1627</v>
      </c>
      <c r="AA228" s="904"/>
      <c r="AB228" s="812"/>
      <c r="AC228" s="813"/>
      <c r="AD228" s="814"/>
      <c r="AE228" s="812"/>
      <c r="AF228" s="813"/>
      <c r="AG228" s="815"/>
      <c r="AH228" s="812"/>
      <c r="AI228" s="813"/>
      <c r="AJ228" s="813"/>
      <c r="AK228" s="812"/>
      <c r="AL228" s="813"/>
      <c r="AM228" s="794"/>
      <c r="AN228" s="812"/>
      <c r="AO228" s="813"/>
      <c r="AP228" s="794"/>
      <c r="AQ228" s="813"/>
      <c r="AR228" s="813"/>
      <c r="AS228" s="813"/>
      <c r="AT228" s="83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28" s="834" t="s">
        <v>2758</v>
      </c>
      <c r="AV228" s="1043" t="s">
        <v>1007</v>
      </c>
    </row>
    <row r="229" spans="1:48" ht="35.15" customHeight="1" x14ac:dyDescent="0.3">
      <c r="A229" s="69" t="s">
        <v>2125</v>
      </c>
      <c r="B229" s="1" t="s">
        <v>877</v>
      </c>
      <c r="C229" s="82" t="str">
        <f>MID(control[[#This Row],[Processo]],12,4)</f>
        <v>2016</v>
      </c>
      <c r="D229" s="82" t="str">
        <f>RIGHT(control[[#This Row],[Processo]],4)</f>
        <v>0224</v>
      </c>
      <c r="E229" s="85" t="s">
        <v>878</v>
      </c>
      <c r="F229" s="86" t="s">
        <v>925</v>
      </c>
      <c r="G229" s="87" t="s">
        <v>1020</v>
      </c>
      <c r="H229" s="85" t="s">
        <v>879</v>
      </c>
      <c r="I229" s="86" t="s">
        <v>1102</v>
      </c>
      <c r="J229" s="87" t="s">
        <v>1019</v>
      </c>
      <c r="K229" s="86" t="s">
        <v>920</v>
      </c>
      <c r="L229" s="87" t="s">
        <v>141</v>
      </c>
      <c r="M229" s="87" t="s">
        <v>880</v>
      </c>
      <c r="N229" s="88">
        <v>960.84</v>
      </c>
      <c r="O229" s="89">
        <v>44015</v>
      </c>
      <c r="P229" s="90" t="s">
        <v>1194</v>
      </c>
      <c r="Q229" s="90" t="s">
        <v>1073</v>
      </c>
      <c r="R229" s="91" t="s">
        <v>17</v>
      </c>
      <c r="S229" s="92" t="s">
        <v>962</v>
      </c>
      <c r="T229" s="93" t="s">
        <v>93</v>
      </c>
      <c r="U229" s="87" t="s">
        <v>374</v>
      </c>
      <c r="V229" s="93" t="s">
        <v>375</v>
      </c>
      <c r="W229" s="94" t="s">
        <v>1002</v>
      </c>
      <c r="X229" s="95" t="s">
        <v>20</v>
      </c>
      <c r="Y229" s="97">
        <v>2000</v>
      </c>
      <c r="Z229" s="97">
        <v>2000</v>
      </c>
      <c r="AA229" s="99"/>
      <c r="AB229" s="97">
        <v>2000</v>
      </c>
      <c r="AC229" s="98">
        <v>44091</v>
      </c>
      <c r="AD229" s="124" t="s">
        <v>1891</v>
      </c>
      <c r="AE229" s="97"/>
      <c r="AF229" s="98"/>
      <c r="AG229" s="123"/>
      <c r="AH229" s="97"/>
      <c r="AI229" s="98"/>
      <c r="AJ229" s="98"/>
      <c r="AK229" s="97"/>
      <c r="AL229" s="98"/>
      <c r="AM229" s="98"/>
      <c r="AN229" s="97"/>
      <c r="AO229" s="98"/>
      <c r="AP229" s="98"/>
      <c r="AQ229" s="98"/>
      <c r="AR229" s="98"/>
      <c r="AS229" s="98"/>
      <c r="AT22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2000</v>
      </c>
      <c r="AU229" s="101"/>
      <c r="AV229" s="1041" t="s">
        <v>1005</v>
      </c>
    </row>
    <row r="230" spans="1:48" ht="35.15" customHeight="1" x14ac:dyDescent="0.3">
      <c r="A230" s="69" t="s">
        <v>2126</v>
      </c>
      <c r="B230" s="1" t="s">
        <v>881</v>
      </c>
      <c r="C230" s="82" t="str">
        <f>MID(control[[#This Row],[Processo]],12,4)</f>
        <v>2018</v>
      </c>
      <c r="D230" s="82" t="str">
        <f>RIGHT(control[[#This Row],[Processo]],4)</f>
        <v>0224</v>
      </c>
      <c r="E230" s="85" t="s">
        <v>882</v>
      </c>
      <c r="F230" s="86" t="s">
        <v>919</v>
      </c>
      <c r="G230" s="87" t="s">
        <v>1020</v>
      </c>
      <c r="H230" s="85" t="s">
        <v>542</v>
      </c>
      <c r="I230" s="86" t="s">
        <v>921</v>
      </c>
      <c r="J230" s="87" t="s">
        <v>1019</v>
      </c>
      <c r="K230" s="86" t="s">
        <v>920</v>
      </c>
      <c r="L230" s="87" t="s">
        <v>29</v>
      </c>
      <c r="M230" s="87" t="s">
        <v>883</v>
      </c>
      <c r="N230" s="88">
        <v>2054799</v>
      </c>
      <c r="O230" s="89">
        <v>44018</v>
      </c>
      <c r="P230" s="90" t="s">
        <v>1068</v>
      </c>
      <c r="Q230" s="90" t="s">
        <v>1069</v>
      </c>
      <c r="R230" s="91" t="s">
        <v>17</v>
      </c>
      <c r="S230" s="92" t="s">
        <v>963</v>
      </c>
      <c r="T230" s="93" t="s">
        <v>147</v>
      </c>
      <c r="U230" s="87" t="s">
        <v>1242</v>
      </c>
      <c r="V230" s="93" t="s">
        <v>1290</v>
      </c>
      <c r="W230" s="94" t="s">
        <v>1002</v>
      </c>
      <c r="X230" s="615" t="s">
        <v>20</v>
      </c>
      <c r="Y230" s="97">
        <v>2500</v>
      </c>
      <c r="Z230" s="97">
        <v>2500</v>
      </c>
      <c r="AA230" s="99"/>
      <c r="AB230" s="97">
        <v>2500</v>
      </c>
      <c r="AC230" s="98">
        <v>44045</v>
      </c>
      <c r="AD230" s="616" t="s">
        <v>2763</v>
      </c>
      <c r="AE230" s="97">
        <v>2547.48</v>
      </c>
      <c r="AF230" s="98">
        <v>44425</v>
      </c>
      <c r="AG230" s="123"/>
      <c r="AH230" s="97"/>
      <c r="AI230" s="98"/>
      <c r="AJ230" s="98"/>
      <c r="AK230" s="97"/>
      <c r="AL230" s="98"/>
      <c r="AM230" s="98"/>
      <c r="AN230" s="97"/>
      <c r="AO230" s="98"/>
      <c r="AP230" s="98"/>
      <c r="AQ230" s="98"/>
      <c r="AR230" s="98"/>
      <c r="AS230" s="98"/>
      <c r="AT23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0" s="101"/>
      <c r="AV230" s="1041"/>
    </row>
    <row r="231" spans="1:48" ht="35.15" customHeight="1" x14ac:dyDescent="0.3">
      <c r="A231" s="1048" t="s">
        <v>2127</v>
      </c>
      <c r="B231" s="187" t="s">
        <v>884</v>
      </c>
      <c r="C231" s="188" t="str">
        <f>MID(control[[#This Row],[Processo]],12,4)</f>
        <v>2014</v>
      </c>
      <c r="D231" s="188" t="str">
        <f>RIGHT(control[[#This Row],[Processo]],4)</f>
        <v>0005</v>
      </c>
      <c r="E231" s="202" t="s">
        <v>194</v>
      </c>
      <c r="F231" s="203" t="s">
        <v>925</v>
      </c>
      <c r="G231" s="204" t="s">
        <v>1019</v>
      </c>
      <c r="H231" s="202" t="s">
        <v>987</v>
      </c>
      <c r="I231" s="203" t="s">
        <v>928</v>
      </c>
      <c r="J231" s="204" t="s">
        <v>1047</v>
      </c>
      <c r="K231" s="203" t="s">
        <v>923</v>
      </c>
      <c r="L231" s="204" t="s">
        <v>70</v>
      </c>
      <c r="M231" s="204" t="s">
        <v>885</v>
      </c>
      <c r="N231" s="205">
        <v>879419.33</v>
      </c>
      <c r="O231" s="206">
        <v>44007</v>
      </c>
      <c r="P231" s="207" t="s">
        <v>1088</v>
      </c>
      <c r="Q231" s="207" t="s">
        <v>1089</v>
      </c>
      <c r="R231" s="208" t="s">
        <v>17</v>
      </c>
      <c r="S231" s="209" t="s">
        <v>999</v>
      </c>
      <c r="T231" s="210" t="s">
        <v>886</v>
      </c>
      <c r="U231" s="204" t="s">
        <v>374</v>
      </c>
      <c r="V231" s="210" t="s">
        <v>375</v>
      </c>
      <c r="W231" s="243" t="s">
        <v>1002</v>
      </c>
      <c r="X231" s="200"/>
      <c r="Y231" s="211"/>
      <c r="Z231" s="230"/>
      <c r="AA231" s="223"/>
      <c r="AB231" s="211"/>
      <c r="AC231" s="220"/>
      <c r="AD231" s="287"/>
      <c r="AE231" s="211"/>
      <c r="AF231" s="220"/>
      <c r="AG231" s="214"/>
      <c r="AH231" s="211"/>
      <c r="AI231" s="220"/>
      <c r="AJ231" s="220"/>
      <c r="AK231" s="211"/>
      <c r="AL231" s="220"/>
      <c r="AM231" s="117"/>
      <c r="AN231" s="211"/>
      <c r="AO231" s="220"/>
      <c r="AP231" s="117"/>
      <c r="AQ231" s="220"/>
      <c r="AR231" s="220"/>
      <c r="AS231" s="220"/>
      <c r="AT231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1" s="218"/>
      <c r="AV231" s="1040"/>
    </row>
    <row r="232" spans="1:48" ht="35.15" customHeight="1" x14ac:dyDescent="0.3">
      <c r="A232" s="69" t="s">
        <v>2128</v>
      </c>
      <c r="B232" s="1" t="s">
        <v>887</v>
      </c>
      <c r="C232" s="82" t="str">
        <f>MID(control[[#This Row],[Processo]],12,4)</f>
        <v>2020</v>
      </c>
      <c r="D232" s="82" t="str">
        <f>RIGHT(control[[#This Row],[Processo]],4)</f>
        <v>0053</v>
      </c>
      <c r="E232" s="85" t="s">
        <v>888</v>
      </c>
      <c r="F232" s="86" t="s">
        <v>919</v>
      </c>
      <c r="G232" s="87" t="s">
        <v>1020</v>
      </c>
      <c r="H232" s="85" t="s">
        <v>236</v>
      </c>
      <c r="I232" s="86" t="s">
        <v>1027</v>
      </c>
      <c r="J232" s="87" t="s">
        <v>1020</v>
      </c>
      <c r="K232" s="86" t="s">
        <v>920</v>
      </c>
      <c r="L232" s="87" t="s">
        <v>323</v>
      </c>
      <c r="M232" s="87" t="s">
        <v>237</v>
      </c>
      <c r="N232" s="88">
        <v>413553.03</v>
      </c>
      <c r="O232" s="89">
        <v>44022</v>
      </c>
      <c r="P232" s="90" t="s">
        <v>1070</v>
      </c>
      <c r="Q232" s="90" t="s">
        <v>1073</v>
      </c>
      <c r="R232" s="91" t="s">
        <v>17</v>
      </c>
      <c r="S232" s="92" t="s">
        <v>945</v>
      </c>
      <c r="T232" s="93" t="s">
        <v>638</v>
      </c>
      <c r="U232" s="87" t="s">
        <v>1242</v>
      </c>
      <c r="V232" s="93" t="s">
        <v>1280</v>
      </c>
      <c r="W232" s="94" t="s">
        <v>1002</v>
      </c>
      <c r="X232" s="95"/>
      <c r="Y232" s="97"/>
      <c r="Z232" s="119"/>
      <c r="AA232" s="99"/>
      <c r="AB232" s="97"/>
      <c r="AC232" s="98"/>
      <c r="AD232" s="124"/>
      <c r="AE232" s="97"/>
      <c r="AF232" s="98"/>
      <c r="AG232" s="123"/>
      <c r="AH232" s="97"/>
      <c r="AI232" s="98"/>
      <c r="AJ232" s="98"/>
      <c r="AK232" s="97"/>
      <c r="AL232" s="98"/>
      <c r="AM232" s="98"/>
      <c r="AN232" s="97"/>
      <c r="AO232" s="98"/>
      <c r="AP232" s="98"/>
      <c r="AQ232" s="98"/>
      <c r="AR232" s="98"/>
      <c r="AS232" s="98"/>
      <c r="AT23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2" s="101"/>
      <c r="AV232" s="1041"/>
    </row>
    <row r="233" spans="1:48" ht="35.15" customHeight="1" x14ac:dyDescent="0.3">
      <c r="A233" s="1048" t="s">
        <v>2129</v>
      </c>
      <c r="B233" s="187" t="s">
        <v>1074</v>
      </c>
      <c r="C233" s="188" t="str">
        <f>MID(control[[#This Row],[Processo]],12,4)</f>
        <v>2020</v>
      </c>
      <c r="D233" s="188" t="str">
        <f>RIGHT(control[[#This Row],[Processo]],4)</f>
        <v>0224</v>
      </c>
      <c r="E233" s="202" t="s">
        <v>1077</v>
      </c>
      <c r="F233" s="203" t="s">
        <v>919</v>
      </c>
      <c r="G233" s="204" t="s">
        <v>1019</v>
      </c>
      <c r="H233" s="202" t="s">
        <v>1078</v>
      </c>
      <c r="I233" s="203" t="s">
        <v>1027</v>
      </c>
      <c r="J233" s="204" t="s">
        <v>1020</v>
      </c>
      <c r="K233" s="203" t="s">
        <v>920</v>
      </c>
      <c r="L233" s="204" t="s">
        <v>323</v>
      </c>
      <c r="M233" s="204" t="s">
        <v>1083</v>
      </c>
      <c r="N233" s="205">
        <v>48888.14</v>
      </c>
      <c r="O233" s="206">
        <v>44067</v>
      </c>
      <c r="P233" s="207" t="s">
        <v>1079</v>
      </c>
      <c r="Q233" s="207" t="s">
        <v>1080</v>
      </c>
      <c r="R233" s="208" t="s">
        <v>17</v>
      </c>
      <c r="S233" s="209" t="s">
        <v>963</v>
      </c>
      <c r="T233" s="210" t="s">
        <v>147</v>
      </c>
      <c r="U233" s="204" t="s">
        <v>1302</v>
      </c>
      <c r="V233" s="210" t="s">
        <v>1303</v>
      </c>
      <c r="W233" s="199" t="s">
        <v>1002</v>
      </c>
      <c r="X233" s="200"/>
      <c r="Y233" s="223" t="s">
        <v>0</v>
      </c>
      <c r="Z233" s="212" t="s">
        <v>1627</v>
      </c>
      <c r="AA233" s="233"/>
      <c r="AB233" s="211"/>
      <c r="AC233" s="220"/>
      <c r="AD233" s="287"/>
      <c r="AE233" s="211"/>
      <c r="AF233" s="220"/>
      <c r="AG233" s="214"/>
      <c r="AH233" s="211"/>
      <c r="AI233" s="220"/>
      <c r="AJ233" s="220"/>
      <c r="AK233" s="211"/>
      <c r="AL233" s="220"/>
      <c r="AM233" s="220"/>
      <c r="AN233" s="211"/>
      <c r="AO233" s="220"/>
      <c r="AP233" s="220"/>
      <c r="AQ233" s="220"/>
      <c r="AR233" s="220"/>
      <c r="AS233" s="220"/>
      <c r="AT233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3" s="218" t="s">
        <v>38</v>
      </c>
      <c r="AV233" s="1040"/>
    </row>
    <row r="234" spans="1:48" ht="35.15" customHeight="1" x14ac:dyDescent="0.3">
      <c r="A234" s="1048" t="s">
        <v>2130</v>
      </c>
      <c r="B234" s="187" t="s">
        <v>889</v>
      </c>
      <c r="C234" s="188" t="str">
        <f>MID(control[[#This Row],[Processo]],12,4)</f>
        <v>2018</v>
      </c>
      <c r="D234" s="188" t="str">
        <f>RIGHT(control[[#This Row],[Processo]],4)</f>
        <v>0529</v>
      </c>
      <c r="E234" s="202" t="s">
        <v>890</v>
      </c>
      <c r="F234" s="203" t="s">
        <v>925</v>
      </c>
      <c r="G234" s="204" t="s">
        <v>1020</v>
      </c>
      <c r="H234" s="202" t="s">
        <v>1187</v>
      </c>
      <c r="I234" s="203" t="s">
        <v>928</v>
      </c>
      <c r="J234" s="204" t="s">
        <v>1020</v>
      </c>
      <c r="K234" s="203" t="s">
        <v>924</v>
      </c>
      <c r="L234" s="204" t="s">
        <v>141</v>
      </c>
      <c r="M234" s="204" t="s">
        <v>891</v>
      </c>
      <c r="N234" s="205">
        <v>11904.8</v>
      </c>
      <c r="O234" s="206">
        <v>44020</v>
      </c>
      <c r="P234" s="207" t="s">
        <v>1188</v>
      </c>
      <c r="Q234" s="207" t="s">
        <v>1073</v>
      </c>
      <c r="R234" s="208" t="s">
        <v>17</v>
      </c>
      <c r="S234" s="209" t="s">
        <v>986</v>
      </c>
      <c r="T234" s="210" t="s">
        <v>892</v>
      </c>
      <c r="U234" s="188" t="s">
        <v>1294</v>
      </c>
      <c r="V234" s="210" t="s">
        <v>893</v>
      </c>
      <c r="W234" s="199" t="s">
        <v>1002</v>
      </c>
      <c r="X234" s="200" t="s">
        <v>20</v>
      </c>
      <c r="Y234" s="223" t="s">
        <v>0</v>
      </c>
      <c r="Z234" s="212" t="s">
        <v>1627</v>
      </c>
      <c r="AA234" s="233"/>
      <c r="AB234" s="213"/>
      <c r="AC234" s="214"/>
      <c r="AD234" s="215"/>
      <c r="AE234" s="216"/>
      <c r="AF234" s="214"/>
      <c r="AG234" s="214"/>
      <c r="AH234" s="216"/>
      <c r="AI234" s="214"/>
      <c r="AJ234" s="214"/>
      <c r="AK234" s="216"/>
      <c r="AL234" s="214"/>
      <c r="AM234" s="84"/>
      <c r="AN234" s="216"/>
      <c r="AO234" s="214"/>
      <c r="AP234" s="84"/>
      <c r="AQ234" s="214"/>
      <c r="AR234" s="214"/>
      <c r="AS234" s="214"/>
      <c r="AT23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4" s="218" t="s">
        <v>38</v>
      </c>
      <c r="AV234" s="1040">
        <v>0</v>
      </c>
    </row>
    <row r="235" spans="1:48" ht="35.15" customHeight="1" x14ac:dyDescent="0.3">
      <c r="A235" s="69" t="s">
        <v>2131</v>
      </c>
      <c r="B235" s="1" t="s">
        <v>894</v>
      </c>
      <c r="C235" s="82" t="str">
        <f>MID(control[[#This Row],[Processo]],12,4)</f>
        <v>2019</v>
      </c>
      <c r="D235" s="82" t="str">
        <f>RIGHT(control[[#This Row],[Processo]],4)</f>
        <v>0224</v>
      </c>
      <c r="E235" s="85" t="s">
        <v>895</v>
      </c>
      <c r="F235" s="86" t="s">
        <v>919</v>
      </c>
      <c r="G235" s="87" t="s">
        <v>1020</v>
      </c>
      <c r="H235" s="85" t="s">
        <v>2734</v>
      </c>
      <c r="I235" s="86" t="s">
        <v>1027</v>
      </c>
      <c r="J235" s="87" t="s">
        <v>1020</v>
      </c>
      <c r="K235" s="86" t="s">
        <v>920</v>
      </c>
      <c r="L235" s="87" t="s">
        <v>323</v>
      </c>
      <c r="M235" s="87" t="s">
        <v>30</v>
      </c>
      <c r="N235" s="88">
        <v>50776.84</v>
      </c>
      <c r="O235" s="89">
        <v>44021</v>
      </c>
      <c r="P235" s="90" t="s">
        <v>1185</v>
      </c>
      <c r="Q235" s="90" t="s">
        <v>1186</v>
      </c>
      <c r="R235" s="91" t="s">
        <v>17</v>
      </c>
      <c r="S235" s="92" t="s">
        <v>962</v>
      </c>
      <c r="T235" s="93" t="s">
        <v>93</v>
      </c>
      <c r="U235" s="82" t="s">
        <v>1299</v>
      </c>
      <c r="V235" s="93" t="s">
        <v>564</v>
      </c>
      <c r="W235" s="94" t="s">
        <v>1002</v>
      </c>
      <c r="X235" s="161"/>
      <c r="Y235" s="97">
        <v>13200</v>
      </c>
      <c r="Z235" s="97">
        <v>10000</v>
      </c>
      <c r="AA235" s="901" t="s">
        <v>2955</v>
      </c>
      <c r="AB235" s="158">
        <f>5000+1000+1000+1000+1000+1000</f>
        <v>10000</v>
      </c>
      <c r="AC235" s="902" t="s">
        <v>2956</v>
      </c>
      <c r="AD235" s="540" t="s">
        <v>2733</v>
      </c>
      <c r="AE235" s="97"/>
      <c r="AF235" s="98"/>
      <c r="AG235" s="123"/>
      <c r="AH235" s="97"/>
      <c r="AI235" s="98"/>
      <c r="AJ235" s="98"/>
      <c r="AK235" s="97"/>
      <c r="AL235" s="98"/>
      <c r="AM235" s="98"/>
      <c r="AN235" s="97"/>
      <c r="AO235" s="98"/>
      <c r="AP235" s="98"/>
      <c r="AQ235" s="98"/>
      <c r="AR235" s="98"/>
      <c r="AS235" s="98"/>
      <c r="AT23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35" s="101"/>
      <c r="AV235" s="1041"/>
    </row>
    <row r="236" spans="1:48" ht="35.15" customHeight="1" x14ac:dyDescent="0.3">
      <c r="A236" s="1048" t="s">
        <v>2132</v>
      </c>
      <c r="B236" s="187" t="s">
        <v>896</v>
      </c>
      <c r="C236" s="188" t="str">
        <f>MID(control[[#This Row],[Processo]],12,4)</f>
        <v>2019</v>
      </c>
      <c r="D236" s="188" t="str">
        <f>RIGHT(control[[#This Row],[Processo]],4)</f>
        <v>0100</v>
      </c>
      <c r="E236" s="202" t="s">
        <v>897</v>
      </c>
      <c r="F236" s="203" t="s">
        <v>925</v>
      </c>
      <c r="G236" s="204" t="s">
        <v>1019</v>
      </c>
      <c r="H236" s="202" t="s">
        <v>898</v>
      </c>
      <c r="I236" s="203" t="s">
        <v>1102</v>
      </c>
      <c r="J236" s="204" t="s">
        <v>1019</v>
      </c>
      <c r="K236" s="203" t="s">
        <v>920</v>
      </c>
      <c r="L236" s="204" t="s">
        <v>29</v>
      </c>
      <c r="M236" s="204" t="s">
        <v>899</v>
      </c>
      <c r="N236" s="205">
        <v>14487.31</v>
      </c>
      <c r="O236" s="206">
        <v>44032</v>
      </c>
      <c r="P236" s="207" t="s">
        <v>1193</v>
      </c>
      <c r="Q236" s="207" t="s">
        <v>1360</v>
      </c>
      <c r="R236" s="208" t="s">
        <v>17</v>
      </c>
      <c r="S236" s="209" t="s">
        <v>948</v>
      </c>
      <c r="T236" s="210" t="s">
        <v>900</v>
      </c>
      <c r="U236" s="204" t="s">
        <v>1498</v>
      </c>
      <c r="V236" s="210" t="s">
        <v>1295</v>
      </c>
      <c r="W236" s="199" t="s">
        <v>1002</v>
      </c>
      <c r="X236" s="200"/>
      <c r="Y236" s="211">
        <v>4200</v>
      </c>
      <c r="Z236" s="212" t="s">
        <v>1627</v>
      </c>
      <c r="AA236" s="233"/>
      <c r="AB236" s="211"/>
      <c r="AC236" s="220"/>
      <c r="AD236" s="287"/>
      <c r="AE236" s="211"/>
      <c r="AF236" s="220"/>
      <c r="AG236" s="214"/>
      <c r="AH236" s="211"/>
      <c r="AI236" s="220"/>
      <c r="AJ236" s="220"/>
      <c r="AK236" s="211"/>
      <c r="AL236" s="220"/>
      <c r="AM236" s="220"/>
      <c r="AN236" s="211"/>
      <c r="AO236" s="220"/>
      <c r="AP236" s="220"/>
      <c r="AQ236" s="220"/>
      <c r="AR236" s="220"/>
      <c r="AS236" s="220"/>
      <c r="AT236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36" s="218" t="s">
        <v>38</v>
      </c>
      <c r="AV236" s="1040"/>
    </row>
    <row r="237" spans="1:48" ht="35.15" customHeight="1" x14ac:dyDescent="0.3">
      <c r="A237" s="69" t="s">
        <v>2133</v>
      </c>
      <c r="B237" s="1" t="s">
        <v>901</v>
      </c>
      <c r="C237" s="82" t="str">
        <f>MID(control[[#This Row],[Processo]],12,4)</f>
        <v>2020</v>
      </c>
      <c r="D237" s="82" t="str">
        <f>RIGHT(control[[#This Row],[Processo]],4)</f>
        <v>0224</v>
      </c>
      <c r="E237" s="648" t="s">
        <v>214</v>
      </c>
      <c r="F237" s="86" t="s">
        <v>919</v>
      </c>
      <c r="G237" s="87" t="s">
        <v>1019</v>
      </c>
      <c r="H237" s="85" t="s">
        <v>902</v>
      </c>
      <c r="I237" s="86" t="s">
        <v>921</v>
      </c>
      <c r="J237" s="87" t="s">
        <v>1019</v>
      </c>
      <c r="K237" s="86" t="s">
        <v>920</v>
      </c>
      <c r="L237" s="87" t="s">
        <v>135</v>
      </c>
      <c r="M237" s="87" t="s">
        <v>215</v>
      </c>
      <c r="N237" s="88">
        <v>283442.8</v>
      </c>
      <c r="O237" s="89">
        <v>44032</v>
      </c>
      <c r="P237" s="90" t="s">
        <v>2423</v>
      </c>
      <c r="Q237" s="90" t="s">
        <v>1073</v>
      </c>
      <c r="R237" s="91" t="s">
        <v>17</v>
      </c>
      <c r="S237" s="92" t="s">
        <v>964</v>
      </c>
      <c r="T237" s="110" t="s">
        <v>2557</v>
      </c>
      <c r="U237" s="92" t="s">
        <v>1246</v>
      </c>
      <c r="V237" s="93" t="s">
        <v>1259</v>
      </c>
      <c r="W237" s="94" t="s">
        <v>1002</v>
      </c>
      <c r="X237" s="95" t="s">
        <v>38</v>
      </c>
      <c r="Y237" s="97">
        <v>883</v>
      </c>
      <c r="Z237" s="97">
        <v>883</v>
      </c>
      <c r="AA237" s="99"/>
      <c r="AB237" s="97">
        <v>883</v>
      </c>
      <c r="AC237" s="98">
        <v>44130</v>
      </c>
      <c r="AD237" s="124" t="s">
        <v>1894</v>
      </c>
      <c r="AE237" s="97"/>
      <c r="AF237" s="98"/>
      <c r="AG237" s="123"/>
      <c r="AH237" s="97"/>
      <c r="AI237" s="98"/>
      <c r="AJ237" s="98"/>
      <c r="AK237" s="97"/>
      <c r="AL237" s="98"/>
      <c r="AM237" s="98"/>
      <c r="AN237" s="97"/>
      <c r="AO237" s="98"/>
      <c r="AP237" s="98"/>
      <c r="AQ237" s="98"/>
      <c r="AR237" s="98"/>
      <c r="AS237" s="98"/>
      <c r="AT23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883</v>
      </c>
      <c r="AU237" s="101"/>
      <c r="AV237" s="1041">
        <v>-1</v>
      </c>
    </row>
    <row r="238" spans="1:48" ht="35.15" customHeight="1" x14ac:dyDescent="0.3">
      <c r="A238" s="69" t="s">
        <v>2134</v>
      </c>
      <c r="B238" s="1" t="s">
        <v>903</v>
      </c>
      <c r="C238" s="82" t="str">
        <f>MID(control[[#This Row],[Processo]],12,4)</f>
        <v>2020</v>
      </c>
      <c r="D238" s="82" t="str">
        <f>RIGHT(control[[#This Row],[Processo]],4)</f>
        <v>0224</v>
      </c>
      <c r="E238" s="85" t="s">
        <v>1183</v>
      </c>
      <c r="F238" s="86" t="s">
        <v>1049</v>
      </c>
      <c r="G238" s="87" t="s">
        <v>1019</v>
      </c>
      <c r="H238" s="85" t="s">
        <v>904</v>
      </c>
      <c r="I238" s="86" t="s">
        <v>1102</v>
      </c>
      <c r="J238" s="87" t="s">
        <v>1019</v>
      </c>
      <c r="K238" s="86" t="s">
        <v>923</v>
      </c>
      <c r="L238" s="87" t="s">
        <v>29</v>
      </c>
      <c r="M238" s="87" t="s">
        <v>905</v>
      </c>
      <c r="N238" s="88">
        <v>251267</v>
      </c>
      <c r="O238" s="89">
        <v>44040</v>
      </c>
      <c r="P238" s="90" t="s">
        <v>1184</v>
      </c>
      <c r="Q238" s="90" t="s">
        <v>1073</v>
      </c>
      <c r="R238" s="91" t="s">
        <v>17</v>
      </c>
      <c r="S238" s="92" t="s">
        <v>968</v>
      </c>
      <c r="T238" s="93" t="s">
        <v>767</v>
      </c>
      <c r="U238" s="162" t="s">
        <v>16</v>
      </c>
      <c r="V238" s="93" t="s">
        <v>24</v>
      </c>
      <c r="W238" s="94" t="s">
        <v>1002</v>
      </c>
      <c r="X238" s="95"/>
      <c r="Y238" s="97"/>
      <c r="Z238" s="119"/>
      <c r="AA238" s="99"/>
      <c r="AB238" s="97"/>
      <c r="AC238" s="98"/>
      <c r="AD238" s="124"/>
      <c r="AE238" s="97"/>
      <c r="AF238" s="98"/>
      <c r="AG238" s="123"/>
      <c r="AH238" s="97"/>
      <c r="AI238" s="98"/>
      <c r="AJ238" s="98"/>
      <c r="AK238" s="97"/>
      <c r="AL238" s="98"/>
      <c r="AM238" s="98"/>
      <c r="AN238" s="97"/>
      <c r="AO238" s="98"/>
      <c r="AP238" s="98"/>
      <c r="AQ238" s="98"/>
      <c r="AR238" s="98"/>
      <c r="AS238" s="98"/>
      <c r="AT23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8" s="101"/>
      <c r="AV238" s="1041"/>
    </row>
    <row r="239" spans="1:48" ht="35.15" customHeight="1" x14ac:dyDescent="0.3">
      <c r="A239" s="69" t="s">
        <v>2135</v>
      </c>
      <c r="B239" s="768" t="s">
        <v>906</v>
      </c>
      <c r="C239" s="769" t="str">
        <f>MID(control[[#This Row],[Processo]],12,4)</f>
        <v>2015</v>
      </c>
      <c r="D239" s="769" t="str">
        <f>RIGHT(control[[#This Row],[Processo]],4)</f>
        <v>0008</v>
      </c>
      <c r="E239" s="770" t="s">
        <v>907</v>
      </c>
      <c r="F239" s="772" t="s">
        <v>919</v>
      </c>
      <c r="G239" s="773" t="s">
        <v>1019</v>
      </c>
      <c r="H239" s="770" t="s">
        <v>908</v>
      </c>
      <c r="I239" s="772" t="s">
        <v>921</v>
      </c>
      <c r="J239" s="769" t="s">
        <v>1019</v>
      </c>
      <c r="K239" s="772" t="s">
        <v>920</v>
      </c>
      <c r="L239" s="773" t="s">
        <v>289</v>
      </c>
      <c r="M239" s="773" t="s">
        <v>909</v>
      </c>
      <c r="N239" s="774">
        <v>10000</v>
      </c>
      <c r="O239" s="775">
        <v>44049</v>
      </c>
      <c r="P239" s="776" t="s">
        <v>1196</v>
      </c>
      <c r="Q239" s="776" t="s">
        <v>1073</v>
      </c>
      <c r="R239" s="777" t="s">
        <v>17</v>
      </c>
      <c r="S239" s="778" t="s">
        <v>1464</v>
      </c>
      <c r="T239" s="779" t="s">
        <v>264</v>
      </c>
      <c r="U239" s="773" t="s">
        <v>1255</v>
      </c>
      <c r="V239" s="779" t="s">
        <v>472</v>
      </c>
      <c r="W239" s="780" t="s">
        <v>1002</v>
      </c>
      <c r="X239" s="781"/>
      <c r="Y239" s="782"/>
      <c r="Z239" s="789"/>
      <c r="AA239" s="905"/>
      <c r="AB239" s="783"/>
      <c r="AC239" s="784"/>
      <c r="AD239" s="790"/>
      <c r="AE239" s="783"/>
      <c r="AF239" s="784"/>
      <c r="AG239" s="786"/>
      <c r="AH239" s="783"/>
      <c r="AI239" s="784"/>
      <c r="AJ239" s="784"/>
      <c r="AK239" s="783"/>
      <c r="AL239" s="784"/>
      <c r="AM239" s="784"/>
      <c r="AN239" s="783"/>
      <c r="AO239" s="784"/>
      <c r="AP239" s="784"/>
      <c r="AQ239" s="784"/>
      <c r="AR239" s="784"/>
      <c r="AS239" s="784"/>
      <c r="AT239" s="905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39" s="788"/>
      <c r="AV239" s="1044"/>
    </row>
    <row r="240" spans="1:48" ht="35.15" customHeight="1" x14ac:dyDescent="0.3">
      <c r="A240" s="69" t="s">
        <v>2136</v>
      </c>
      <c r="B240" s="1" t="s">
        <v>910</v>
      </c>
      <c r="C240" s="82" t="str">
        <f>MID(control[[#This Row],[Processo]],12,4)</f>
        <v>2016</v>
      </c>
      <c r="D240" s="82" t="str">
        <f>RIGHT(control[[#This Row],[Processo]],4)</f>
        <v>0564</v>
      </c>
      <c r="E240" s="487" t="s">
        <v>2694</v>
      </c>
      <c r="F240" s="488" t="s">
        <v>931</v>
      </c>
      <c r="G240" s="489" t="s">
        <v>1020</v>
      </c>
      <c r="H240" s="85" t="s">
        <v>236</v>
      </c>
      <c r="I240" s="488" t="s">
        <v>934</v>
      </c>
      <c r="J240" s="87" t="s">
        <v>1020</v>
      </c>
      <c r="K240" s="86" t="s">
        <v>920</v>
      </c>
      <c r="L240" s="87" t="s">
        <v>82</v>
      </c>
      <c r="M240" s="87" t="s">
        <v>306</v>
      </c>
      <c r="N240" s="88">
        <v>771063.04</v>
      </c>
      <c r="O240" s="89">
        <v>44044</v>
      </c>
      <c r="P240" s="90" t="s">
        <v>1071</v>
      </c>
      <c r="Q240" s="90" t="s">
        <v>1073</v>
      </c>
      <c r="R240" s="91" t="s">
        <v>17</v>
      </c>
      <c r="S240" s="92" t="s">
        <v>975</v>
      </c>
      <c r="T240" s="93" t="s">
        <v>911</v>
      </c>
      <c r="U240" s="87" t="s">
        <v>1242</v>
      </c>
      <c r="V240" s="93" t="s">
        <v>1280</v>
      </c>
      <c r="W240" s="94" t="s">
        <v>1002</v>
      </c>
      <c r="X240" s="95"/>
      <c r="Y240" s="97"/>
      <c r="Z240" s="119"/>
      <c r="AA240" s="99"/>
      <c r="AB240" s="97"/>
      <c r="AC240" s="98"/>
      <c r="AD240" s="124"/>
      <c r="AE240" s="97"/>
      <c r="AF240" s="98"/>
      <c r="AG240" s="123"/>
      <c r="AH240" s="97"/>
      <c r="AI240" s="98"/>
      <c r="AJ240" s="98"/>
      <c r="AK240" s="97"/>
      <c r="AL240" s="98"/>
      <c r="AM240" s="98"/>
      <c r="AN240" s="97"/>
      <c r="AO240" s="98"/>
      <c r="AP240" s="98"/>
      <c r="AQ240" s="98"/>
      <c r="AR240" s="98"/>
      <c r="AS240" s="98"/>
      <c r="AT24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0" s="101"/>
      <c r="AV240" s="1041"/>
    </row>
    <row r="241" spans="1:48" ht="35.15" customHeight="1" x14ac:dyDescent="0.3">
      <c r="A241" s="69" t="s">
        <v>2137</v>
      </c>
      <c r="B241" s="1" t="s">
        <v>912</v>
      </c>
      <c r="C241" s="82" t="str">
        <f>MID(control[[#This Row],[Processo]],12,4)</f>
        <v>2018</v>
      </c>
      <c r="D241" s="82" t="str">
        <f>RIGHT(control[[#This Row],[Processo]],4)</f>
        <v>0100</v>
      </c>
      <c r="E241" s="85" t="s">
        <v>913</v>
      </c>
      <c r="F241" s="86" t="s">
        <v>919</v>
      </c>
      <c r="G241" s="87" t="s">
        <v>1019</v>
      </c>
      <c r="H241" s="85" t="s">
        <v>914</v>
      </c>
      <c r="I241" s="86" t="s">
        <v>927</v>
      </c>
      <c r="J241" s="87" t="s">
        <v>1047</v>
      </c>
      <c r="K241" s="86" t="s">
        <v>923</v>
      </c>
      <c r="L241" s="87" t="s">
        <v>323</v>
      </c>
      <c r="M241" s="87" t="s">
        <v>160</v>
      </c>
      <c r="N241" s="88">
        <v>126448.54</v>
      </c>
      <c r="O241" s="89">
        <v>44053</v>
      </c>
      <c r="P241" s="90" t="s">
        <v>1197</v>
      </c>
      <c r="Q241" s="90" t="s">
        <v>1073</v>
      </c>
      <c r="R241" s="91" t="s">
        <v>17</v>
      </c>
      <c r="S241" s="92" t="s">
        <v>999</v>
      </c>
      <c r="T241" s="93" t="s">
        <v>886</v>
      </c>
      <c r="U241" s="82" t="s">
        <v>1502</v>
      </c>
      <c r="V241" s="93" t="s">
        <v>1503</v>
      </c>
      <c r="W241" s="94" t="s">
        <v>1002</v>
      </c>
      <c r="X241" s="95"/>
      <c r="Y241" s="97"/>
      <c r="Z241" s="97"/>
      <c r="AA241" s="99"/>
      <c r="AB241" s="97"/>
      <c r="AC241" s="98"/>
      <c r="AD241" s="124"/>
      <c r="AE241" s="97"/>
      <c r="AF241" s="98"/>
      <c r="AG241" s="123"/>
      <c r="AH241" s="97"/>
      <c r="AI241" s="98"/>
      <c r="AJ241" s="98"/>
      <c r="AK241" s="97"/>
      <c r="AL241" s="98"/>
      <c r="AM241" s="98"/>
      <c r="AN241" s="97"/>
      <c r="AO241" s="98"/>
      <c r="AP241" s="98"/>
      <c r="AQ241" s="98"/>
      <c r="AR241" s="98"/>
      <c r="AS241" s="98"/>
      <c r="AT24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1" s="101"/>
      <c r="AV241" s="1041"/>
    </row>
    <row r="242" spans="1:48" ht="35.15" customHeight="1" x14ac:dyDescent="0.3">
      <c r="A242" s="69" t="s">
        <v>2138</v>
      </c>
      <c r="B242" s="1" t="s">
        <v>915</v>
      </c>
      <c r="C242" s="82" t="str">
        <f>MID(control[[#This Row],[Processo]],12,4)</f>
        <v>2019</v>
      </c>
      <c r="D242" s="82" t="str">
        <f>RIGHT(control[[#This Row],[Processo]],4)</f>
        <v>0224</v>
      </c>
      <c r="E242" s="252" t="s">
        <v>2517</v>
      </c>
      <c r="F242" s="86" t="s">
        <v>925</v>
      </c>
      <c r="G242" s="87" t="s">
        <v>1019</v>
      </c>
      <c r="H242" s="85" t="s">
        <v>1366</v>
      </c>
      <c r="I242" s="86" t="s">
        <v>1023</v>
      </c>
      <c r="J242" s="87" t="s">
        <v>1020</v>
      </c>
      <c r="K242" s="86" t="s">
        <v>920</v>
      </c>
      <c r="L242" s="87" t="s">
        <v>76</v>
      </c>
      <c r="M242" s="87" t="s">
        <v>457</v>
      </c>
      <c r="N242" s="88">
        <v>52007.99</v>
      </c>
      <c r="O242" s="89">
        <v>44054</v>
      </c>
      <c r="P242" s="90" t="s">
        <v>1116</v>
      </c>
      <c r="Q242" s="90" t="s">
        <v>1073</v>
      </c>
      <c r="R242" s="91" t="s">
        <v>17</v>
      </c>
      <c r="S242" s="92" t="s">
        <v>962</v>
      </c>
      <c r="T242" s="93" t="s">
        <v>93</v>
      </c>
      <c r="U242" s="82" t="s">
        <v>1251</v>
      </c>
      <c r="V242" s="93" t="s">
        <v>758</v>
      </c>
      <c r="W242" s="94" t="s">
        <v>1002</v>
      </c>
      <c r="X242" s="95" t="s">
        <v>20</v>
      </c>
      <c r="Y242" s="97">
        <v>9600</v>
      </c>
      <c r="Z242" s="97"/>
      <c r="AA242" s="99"/>
      <c r="AB242" s="97"/>
      <c r="AC242" s="98"/>
      <c r="AD242" s="124"/>
      <c r="AE242" s="97"/>
      <c r="AF242" s="98"/>
      <c r="AG242" s="123"/>
      <c r="AH242" s="97"/>
      <c r="AI242" s="98"/>
      <c r="AJ242" s="98"/>
      <c r="AK242" s="97"/>
      <c r="AL242" s="98"/>
      <c r="AM242" s="98"/>
      <c r="AN242" s="97"/>
      <c r="AO242" s="98"/>
      <c r="AP242" s="98"/>
      <c r="AQ242" s="98"/>
      <c r="AR242" s="98"/>
      <c r="AS242" s="98"/>
      <c r="AT24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2" s="101"/>
      <c r="AV242" s="1041">
        <v>1</v>
      </c>
    </row>
    <row r="243" spans="1:48" ht="35.15" customHeight="1" x14ac:dyDescent="0.3">
      <c r="A243" s="1048" t="s">
        <v>2139</v>
      </c>
      <c r="B243" s="187" t="s">
        <v>916</v>
      </c>
      <c r="C243" s="188" t="str">
        <f>MID(control[[#This Row],[Processo]],12,4)</f>
        <v>2018</v>
      </c>
      <c r="D243" s="188" t="str">
        <f>RIGHT(control[[#This Row],[Processo]],4)</f>
        <v>6182</v>
      </c>
      <c r="E243" s="202" t="s">
        <v>1021</v>
      </c>
      <c r="F243" s="203" t="s">
        <v>931</v>
      </c>
      <c r="G243" s="204" t="s">
        <v>1019</v>
      </c>
      <c r="H243" s="202" t="s">
        <v>932</v>
      </c>
      <c r="I243" s="203" t="s">
        <v>934</v>
      </c>
      <c r="J243" s="204" t="s">
        <v>1020</v>
      </c>
      <c r="K243" s="203" t="s">
        <v>920</v>
      </c>
      <c r="L243" s="204" t="s">
        <v>82</v>
      </c>
      <c r="M243" s="204" t="s">
        <v>1030</v>
      </c>
      <c r="N243" s="205">
        <v>58329.88</v>
      </c>
      <c r="O243" s="206">
        <v>44055</v>
      </c>
      <c r="P243" s="207" t="s">
        <v>1014</v>
      </c>
      <c r="Q243" s="207" t="s">
        <v>1072</v>
      </c>
      <c r="R243" s="208" t="s">
        <v>25</v>
      </c>
      <c r="S243" s="209" t="s">
        <v>2799</v>
      </c>
      <c r="T243" s="210" t="s">
        <v>110</v>
      </c>
      <c r="U243" s="204" t="s">
        <v>1242</v>
      </c>
      <c r="V243" s="1049" t="s">
        <v>3028</v>
      </c>
      <c r="W243" s="199" t="s">
        <v>1002</v>
      </c>
      <c r="X243" s="1050" t="s">
        <v>20</v>
      </c>
      <c r="Y243" s="223" t="s">
        <v>0</v>
      </c>
      <c r="Z243" s="212" t="s">
        <v>1627</v>
      </c>
      <c r="AA243" s="223"/>
      <c r="AB243" s="211"/>
      <c r="AC243" s="220"/>
      <c r="AD243" s="287"/>
      <c r="AE243" s="211"/>
      <c r="AF243" s="220"/>
      <c r="AG243" s="214"/>
      <c r="AH243" s="211"/>
      <c r="AI243" s="220"/>
      <c r="AJ243" s="220"/>
      <c r="AK243" s="211"/>
      <c r="AL243" s="220"/>
      <c r="AM243" s="98"/>
      <c r="AN243" s="211"/>
      <c r="AO243" s="220"/>
      <c r="AP243" s="98"/>
      <c r="AQ243" s="220"/>
      <c r="AR243" s="220"/>
      <c r="AS243" s="220"/>
      <c r="AT243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43" s="218"/>
      <c r="AV243" s="1040"/>
    </row>
    <row r="244" spans="1:48" ht="35.15" customHeight="1" x14ac:dyDescent="0.3">
      <c r="A244" s="69" t="s">
        <v>2140</v>
      </c>
      <c r="B244" s="1" t="s">
        <v>1042</v>
      </c>
      <c r="C244" s="82" t="str">
        <f>MID(control[[#This Row],[Processo]],12,4)</f>
        <v>2020</v>
      </c>
      <c r="D244" s="82" t="str">
        <f>RIGHT(control[[#This Row],[Processo]],4)</f>
        <v>6182</v>
      </c>
      <c r="E244" s="85" t="s">
        <v>1085</v>
      </c>
      <c r="F244" s="86" t="s">
        <v>931</v>
      </c>
      <c r="G244" s="87" t="s">
        <v>1019</v>
      </c>
      <c r="H244" s="85" t="s">
        <v>932</v>
      </c>
      <c r="I244" s="86" t="s">
        <v>934</v>
      </c>
      <c r="J244" s="87" t="s">
        <v>1020</v>
      </c>
      <c r="K244" s="86" t="s">
        <v>920</v>
      </c>
      <c r="L244" s="87" t="s">
        <v>82</v>
      </c>
      <c r="M244" s="87" t="s">
        <v>839</v>
      </c>
      <c r="N244" s="88" t="s">
        <v>1086</v>
      </c>
      <c r="O244" s="89">
        <v>44063</v>
      </c>
      <c r="P244" s="90" t="s">
        <v>1084</v>
      </c>
      <c r="Q244" s="90" t="s">
        <v>1072</v>
      </c>
      <c r="R244" s="91" t="s">
        <v>25</v>
      </c>
      <c r="S244" s="92" t="s">
        <v>2800</v>
      </c>
      <c r="T244" s="93" t="s">
        <v>727</v>
      </c>
      <c r="U244" s="87" t="s">
        <v>1242</v>
      </c>
      <c r="V244" s="93" t="s">
        <v>1324</v>
      </c>
      <c r="W244" s="94" t="s">
        <v>1002</v>
      </c>
      <c r="X244" s="95" t="s">
        <v>20</v>
      </c>
      <c r="Y244" s="97">
        <v>15600</v>
      </c>
      <c r="Z244" s="97">
        <v>15600</v>
      </c>
      <c r="AA244" s="939"/>
      <c r="AB244" s="97">
        <v>15600</v>
      </c>
      <c r="AC244" s="98">
        <v>44144</v>
      </c>
      <c r="AD244" s="124" t="s">
        <v>1892</v>
      </c>
      <c r="AE244" s="97">
        <f>control[[#This Row],[
Honorários
Depositados
(R$)]]/2*(1-16.3544%)-22</f>
        <v>6502.3567999999996</v>
      </c>
      <c r="AF244" s="98">
        <v>44174</v>
      </c>
      <c r="AG244" s="146" t="s">
        <v>1892</v>
      </c>
      <c r="AH244" s="97"/>
      <c r="AI244" s="98"/>
      <c r="AJ244" s="98"/>
      <c r="AK244" s="97"/>
      <c r="AL244" s="98"/>
      <c r="AM244" s="98"/>
      <c r="AN244" s="97"/>
      <c r="AO244" s="98"/>
      <c r="AP244" s="98"/>
      <c r="AQ244" s="98"/>
      <c r="AR244" s="98"/>
      <c r="AS244" s="98"/>
      <c r="AT24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9100</v>
      </c>
      <c r="AU244" s="953" t="s">
        <v>20</v>
      </c>
      <c r="AV244" s="1041" t="s">
        <v>1006</v>
      </c>
    </row>
    <row r="245" spans="1:48" ht="35.15" customHeight="1" x14ac:dyDescent="0.3">
      <c r="A245" s="69" t="s">
        <v>2141</v>
      </c>
      <c r="B245" s="1" t="s">
        <v>1090</v>
      </c>
      <c r="C245" s="82" t="str">
        <f>MID(control[[#This Row],[Processo]],12,4)</f>
        <v>2019</v>
      </c>
      <c r="D245" s="82" t="str">
        <f>RIGHT(control[[#This Row],[Processo]],4)</f>
        <v>0008</v>
      </c>
      <c r="E245" s="85" t="s">
        <v>1462</v>
      </c>
      <c r="F245" s="86" t="s">
        <v>919</v>
      </c>
      <c r="G245" s="87" t="s">
        <v>1019</v>
      </c>
      <c r="H245" s="85" t="s">
        <v>1091</v>
      </c>
      <c r="I245" s="86" t="s">
        <v>1027</v>
      </c>
      <c r="J245" s="87" t="s">
        <v>1020</v>
      </c>
      <c r="K245" s="86" t="s">
        <v>920</v>
      </c>
      <c r="L245" s="87" t="s">
        <v>289</v>
      </c>
      <c r="M245" s="87" t="s">
        <v>1092</v>
      </c>
      <c r="N245" s="88">
        <v>310994.57</v>
      </c>
      <c r="O245" s="89">
        <v>44068</v>
      </c>
      <c r="P245" s="90" t="s">
        <v>1093</v>
      </c>
      <c r="Q245" s="90" t="s">
        <v>1073</v>
      </c>
      <c r="R245" s="91" t="s">
        <v>17</v>
      </c>
      <c r="S245" s="92" t="s">
        <v>1464</v>
      </c>
      <c r="T245" s="93" t="s">
        <v>264</v>
      </c>
      <c r="U245" s="87" t="s">
        <v>1468</v>
      </c>
      <c r="V245" s="93" t="s">
        <v>289</v>
      </c>
      <c r="W245" s="94" t="s">
        <v>1002</v>
      </c>
      <c r="X245" s="95"/>
      <c r="Y245" s="97">
        <v>3000</v>
      </c>
      <c r="Z245" s="97">
        <f>1500+883</f>
        <v>2383</v>
      </c>
      <c r="AA245" s="938" t="s">
        <v>2977</v>
      </c>
      <c r="AB245" s="97">
        <v>1500</v>
      </c>
      <c r="AC245" s="98">
        <v>44239</v>
      </c>
      <c r="AD245" s="940" t="s">
        <v>2978</v>
      </c>
      <c r="AE245" s="97"/>
      <c r="AF245" s="98"/>
      <c r="AG245" s="123"/>
      <c r="AH245" s="97"/>
      <c r="AI245" s="98"/>
      <c r="AJ245" s="98"/>
      <c r="AK245" s="97"/>
      <c r="AL245" s="98"/>
      <c r="AM245" s="98"/>
      <c r="AN245" s="97"/>
      <c r="AO245" s="98"/>
      <c r="AP245" s="98"/>
      <c r="AQ245" s="98"/>
      <c r="AR245" s="98"/>
      <c r="AS245" s="98"/>
      <c r="AT24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2383</v>
      </c>
      <c r="AU245" s="101"/>
      <c r="AV245" s="1041"/>
    </row>
    <row r="246" spans="1:48" ht="35.15" customHeight="1" x14ac:dyDescent="0.3">
      <c r="A246" s="69" t="s">
        <v>2142</v>
      </c>
      <c r="B246" s="1" t="s">
        <v>1198</v>
      </c>
      <c r="C246" s="82" t="str">
        <f>MID(control[[#This Row],[Processo]],12,4)</f>
        <v>2013</v>
      </c>
      <c r="D246" s="82" t="str">
        <f>RIGHT(control[[#This Row],[Processo]],4)</f>
        <v>6182</v>
      </c>
      <c r="E246" s="85" t="s">
        <v>1199</v>
      </c>
      <c r="F246" s="86" t="s">
        <v>931</v>
      </c>
      <c r="G246" s="87" t="s">
        <v>1020</v>
      </c>
      <c r="H246" s="85" t="s">
        <v>932</v>
      </c>
      <c r="I246" s="86" t="s">
        <v>934</v>
      </c>
      <c r="J246" s="87" t="s">
        <v>1020</v>
      </c>
      <c r="K246" s="86" t="s">
        <v>920</v>
      </c>
      <c r="L246" s="87" t="s">
        <v>82</v>
      </c>
      <c r="M246" s="87" t="s">
        <v>1200</v>
      </c>
      <c r="N246" s="88">
        <v>6735090.3799999999</v>
      </c>
      <c r="O246" s="89">
        <v>44018</v>
      </c>
      <c r="P246" s="90" t="s">
        <v>1201</v>
      </c>
      <c r="Q246" s="90" t="s">
        <v>1072</v>
      </c>
      <c r="R246" s="91" t="s">
        <v>25</v>
      </c>
      <c r="S246" s="92" t="s">
        <v>2799</v>
      </c>
      <c r="T246" s="93" t="s">
        <v>110</v>
      </c>
      <c r="U246" s="87" t="s">
        <v>1242</v>
      </c>
      <c r="V246" s="93" t="s">
        <v>1261</v>
      </c>
      <c r="W246" s="94" t="s">
        <v>1002</v>
      </c>
      <c r="X246" s="95"/>
      <c r="Y246" s="97">
        <v>18000</v>
      </c>
      <c r="Z246" s="97"/>
      <c r="AA246" s="99"/>
      <c r="AB246" s="97"/>
      <c r="AC246" s="98"/>
      <c r="AD246" s="124"/>
      <c r="AE246" s="97"/>
      <c r="AF246" s="98"/>
      <c r="AG246" s="123"/>
      <c r="AH246" s="97"/>
      <c r="AI246" s="98"/>
      <c r="AJ246" s="98"/>
      <c r="AK246" s="97"/>
      <c r="AL246" s="98"/>
      <c r="AM246" s="98"/>
      <c r="AN246" s="97"/>
      <c r="AO246" s="98"/>
      <c r="AP246" s="98"/>
      <c r="AQ246" s="98"/>
      <c r="AR246" s="98"/>
      <c r="AS246" s="98"/>
      <c r="AT24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6" s="101"/>
      <c r="AV246" s="1041"/>
    </row>
    <row r="247" spans="1:48" ht="35.15" customHeight="1" x14ac:dyDescent="0.3">
      <c r="A247" s="69" t="s">
        <v>2143</v>
      </c>
      <c r="B247" s="1" t="s">
        <v>1213</v>
      </c>
      <c r="C247" s="82" t="str">
        <f>MID(control[[#This Row],[Processo]],12,4)</f>
        <v>2020</v>
      </c>
      <c r="D247" s="82" t="str">
        <f>RIGHT(control[[#This Row],[Processo]],4)</f>
        <v>0564</v>
      </c>
      <c r="E247" s="85" t="s">
        <v>1236</v>
      </c>
      <c r="F247" s="86" t="s">
        <v>925</v>
      </c>
      <c r="G247" s="87" t="s">
        <v>1020</v>
      </c>
      <c r="H247" s="85" t="s">
        <v>1237</v>
      </c>
      <c r="I247" s="86" t="s">
        <v>1023</v>
      </c>
      <c r="J247" s="87" t="s">
        <v>1020</v>
      </c>
      <c r="K247" s="86" t="s">
        <v>920</v>
      </c>
      <c r="L247" s="87" t="s">
        <v>1214</v>
      </c>
      <c r="M247" s="87" t="s">
        <v>1215</v>
      </c>
      <c r="N247" s="88">
        <v>6001050.7800000003</v>
      </c>
      <c r="O247" s="89">
        <v>44075</v>
      </c>
      <c r="P247" s="90" t="s">
        <v>1216</v>
      </c>
      <c r="Q247" s="90" t="s">
        <v>1238</v>
      </c>
      <c r="R247" s="91" t="s">
        <v>17</v>
      </c>
      <c r="S247" s="92" t="s">
        <v>975</v>
      </c>
      <c r="T247" s="93" t="s">
        <v>911</v>
      </c>
      <c r="U247" s="87" t="s">
        <v>1257</v>
      </c>
      <c r="V247" s="93" t="s">
        <v>1243</v>
      </c>
      <c r="W247" s="94" t="s">
        <v>1002</v>
      </c>
      <c r="X247" s="95"/>
      <c r="Y247" s="97"/>
      <c r="Z247" s="97"/>
      <c r="AA247" s="99"/>
      <c r="AB247" s="97"/>
      <c r="AC247" s="98"/>
      <c r="AD247" s="124"/>
      <c r="AE247" s="97"/>
      <c r="AF247" s="98"/>
      <c r="AG247" s="123"/>
      <c r="AH247" s="97"/>
      <c r="AI247" s="98"/>
      <c r="AJ247" s="98"/>
      <c r="AK247" s="97"/>
      <c r="AL247" s="98"/>
      <c r="AM247" s="98"/>
      <c r="AN247" s="97"/>
      <c r="AO247" s="98"/>
      <c r="AP247" s="98"/>
      <c r="AQ247" s="98"/>
      <c r="AR247" s="98"/>
      <c r="AS247" s="98"/>
      <c r="AT24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47" s="101"/>
      <c r="AV247" s="1041"/>
    </row>
    <row r="248" spans="1:48" ht="35.15" customHeight="1" x14ac:dyDescent="0.3">
      <c r="A248" s="69" t="s">
        <v>2144</v>
      </c>
      <c r="B248" s="1" t="s">
        <v>1229</v>
      </c>
      <c r="C248" s="82" t="str">
        <f>MID(control[[#This Row],[Processo]],12,4)</f>
        <v>2018</v>
      </c>
      <c r="D248" s="82" t="str">
        <f>RIGHT(control[[#This Row],[Processo]],4)</f>
        <v>6182</v>
      </c>
      <c r="E248" s="85" t="s">
        <v>1890</v>
      </c>
      <c r="F248" s="86" t="s">
        <v>931</v>
      </c>
      <c r="G248" s="87" t="s">
        <v>1020</v>
      </c>
      <c r="H248" s="85" t="s">
        <v>932</v>
      </c>
      <c r="I248" s="86" t="s">
        <v>934</v>
      </c>
      <c r="J248" s="87" t="s">
        <v>1020</v>
      </c>
      <c r="K248" s="86" t="s">
        <v>920</v>
      </c>
      <c r="L248" s="87" t="s">
        <v>82</v>
      </c>
      <c r="M248" s="87" t="s">
        <v>1230</v>
      </c>
      <c r="N248" s="88" t="s">
        <v>1231</v>
      </c>
      <c r="O248" s="89">
        <v>44090</v>
      </c>
      <c r="P248" s="90" t="s">
        <v>1513</v>
      </c>
      <c r="Q248" s="90" t="s">
        <v>1072</v>
      </c>
      <c r="R248" s="91" t="s">
        <v>25</v>
      </c>
      <c r="S248" s="92" t="s">
        <v>2800</v>
      </c>
      <c r="T248" s="93" t="s">
        <v>1232</v>
      </c>
      <c r="U248" s="87" t="s">
        <v>1242</v>
      </c>
      <c r="V248" s="93" t="s">
        <v>1291</v>
      </c>
      <c r="W248" s="94" t="s">
        <v>1002</v>
      </c>
      <c r="X248" s="255" t="s">
        <v>20</v>
      </c>
      <c r="Y248" s="97">
        <v>10000</v>
      </c>
      <c r="Z248" s="97">
        <v>10000</v>
      </c>
      <c r="AA248" s="99"/>
      <c r="AB248" s="97">
        <f>2000+2000+2000+2000+2000</f>
        <v>10000</v>
      </c>
      <c r="AC248" s="281" t="s">
        <v>1750</v>
      </c>
      <c r="AD248" s="296" t="s">
        <v>2538</v>
      </c>
      <c r="AE248" s="253">
        <f>control[[#This Row],[
Honorários
Finais
(R$)]]/2*(1-10.1129%)-22</f>
        <v>4472.3549999999996</v>
      </c>
      <c r="AF248" s="254">
        <v>44267</v>
      </c>
      <c r="AG248" s="1054" t="s">
        <v>3034</v>
      </c>
      <c r="AH248" s="97"/>
      <c r="AI248" s="98"/>
      <c r="AJ248" s="98"/>
      <c r="AK248" s="97"/>
      <c r="AL248" s="98"/>
      <c r="AM248" s="98"/>
      <c r="AN248" s="97"/>
      <c r="AO248" s="98"/>
      <c r="AP248" s="98"/>
      <c r="AQ248" s="98"/>
      <c r="AR248" s="98"/>
      <c r="AS248" s="98"/>
      <c r="AT24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5500</v>
      </c>
      <c r="AU248" s="101"/>
      <c r="AV248" s="1041">
        <v>1</v>
      </c>
    </row>
    <row r="249" spans="1:48" ht="35.15" customHeight="1" x14ac:dyDescent="0.3">
      <c r="A249" s="69" t="s">
        <v>2145</v>
      </c>
      <c r="B249" s="1" t="s">
        <v>1221</v>
      </c>
      <c r="C249" s="82" t="str">
        <f>MID(control[[#This Row],[Processo]],12,4)</f>
        <v>2020</v>
      </c>
      <c r="D249" s="82" t="str">
        <f>RIGHT(control[[#This Row],[Processo]],4)</f>
        <v>6182</v>
      </c>
      <c r="E249" s="85" t="s">
        <v>1224</v>
      </c>
      <c r="F249" s="86" t="s">
        <v>931</v>
      </c>
      <c r="G249" s="87" t="s">
        <v>1020</v>
      </c>
      <c r="H249" s="85" t="s">
        <v>932</v>
      </c>
      <c r="I249" s="86" t="s">
        <v>934</v>
      </c>
      <c r="J249" s="87" t="s">
        <v>1020</v>
      </c>
      <c r="K249" s="86" t="s">
        <v>920</v>
      </c>
      <c r="L249" s="87" t="s">
        <v>82</v>
      </c>
      <c r="M249" s="87" t="s">
        <v>1233</v>
      </c>
      <c r="N249" s="88">
        <v>2335225.7000000002</v>
      </c>
      <c r="O249" s="89">
        <v>44076</v>
      </c>
      <c r="P249" s="90" t="s">
        <v>1512</v>
      </c>
      <c r="Q249" s="90" t="s">
        <v>1072</v>
      </c>
      <c r="R249" s="91" t="s">
        <v>25</v>
      </c>
      <c r="S249" s="92" t="s">
        <v>2800</v>
      </c>
      <c r="T249" s="93" t="s">
        <v>1232</v>
      </c>
      <c r="U249" s="87" t="s">
        <v>1242</v>
      </c>
      <c r="V249" s="93" t="s">
        <v>1282</v>
      </c>
      <c r="W249" s="94" t="s">
        <v>1002</v>
      </c>
      <c r="X249" s="1188" t="s">
        <v>20</v>
      </c>
      <c r="Y249" s="97">
        <v>10000</v>
      </c>
      <c r="Z249" s="97">
        <v>10000</v>
      </c>
      <c r="AA249" s="99"/>
      <c r="AB249" s="97">
        <f>2000+2000+2000+2000+2000</f>
        <v>10000</v>
      </c>
      <c r="AC249" s="281" t="s">
        <v>1750</v>
      </c>
      <c r="AD249" s="296" t="s">
        <v>2538</v>
      </c>
      <c r="AE249" s="97"/>
      <c r="AF249" s="98"/>
      <c r="AG249" s="123"/>
      <c r="AH249" s="97"/>
      <c r="AI249" s="98"/>
      <c r="AJ249" s="98"/>
      <c r="AK249" s="97"/>
      <c r="AL249" s="98"/>
      <c r="AM249" s="98"/>
      <c r="AN249" s="97"/>
      <c r="AO249" s="98"/>
      <c r="AP249" s="98"/>
      <c r="AQ249" s="98"/>
      <c r="AR249" s="98"/>
      <c r="AS249" s="98"/>
      <c r="AT24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49" s="101"/>
      <c r="AV249" s="1041"/>
    </row>
    <row r="250" spans="1:48" ht="35.15" customHeight="1" x14ac:dyDescent="0.3">
      <c r="A250" s="69" t="s">
        <v>2146</v>
      </c>
      <c r="B250" s="1" t="s">
        <v>1220</v>
      </c>
      <c r="C250" s="82" t="str">
        <f>MID(control[[#This Row],[Processo]],12,4)</f>
        <v>2020</v>
      </c>
      <c r="D250" s="82" t="str">
        <f>RIGHT(control[[#This Row],[Processo]],4)</f>
        <v>0564</v>
      </c>
      <c r="E250" s="1033" t="s">
        <v>1222</v>
      </c>
      <c r="F250" s="86" t="s">
        <v>925</v>
      </c>
      <c r="G250" s="87" t="s">
        <v>1020</v>
      </c>
      <c r="H250" s="85" t="s">
        <v>1223</v>
      </c>
      <c r="I250" s="86" t="s">
        <v>1023</v>
      </c>
      <c r="J250" s="87" t="s">
        <v>1020</v>
      </c>
      <c r="K250" s="86" t="s">
        <v>920</v>
      </c>
      <c r="L250" s="87" t="s">
        <v>76</v>
      </c>
      <c r="M250" s="87" t="s">
        <v>160</v>
      </c>
      <c r="N250" s="88">
        <v>34324.15</v>
      </c>
      <c r="O250" s="89">
        <v>44083</v>
      </c>
      <c r="P250" s="90" t="s">
        <v>1234</v>
      </c>
      <c r="Q250" s="90" t="s">
        <v>1073</v>
      </c>
      <c r="R250" s="91" t="s">
        <v>17</v>
      </c>
      <c r="S250" s="92" t="s">
        <v>974</v>
      </c>
      <c r="T250" s="93" t="s">
        <v>1235</v>
      </c>
      <c r="U250" s="87" t="s">
        <v>374</v>
      </c>
      <c r="V250" s="93" t="s">
        <v>375</v>
      </c>
      <c r="W250" s="94" t="s">
        <v>1002</v>
      </c>
      <c r="X250" s="95"/>
      <c r="Y250" s="97"/>
      <c r="Z250" s="97"/>
      <c r="AA250" s="99"/>
      <c r="AB250" s="97"/>
      <c r="AC250" s="98"/>
      <c r="AD250" s="124"/>
      <c r="AE250" s="97"/>
      <c r="AF250" s="98"/>
      <c r="AG250" s="123"/>
      <c r="AH250" s="97"/>
      <c r="AI250" s="98"/>
      <c r="AJ250" s="98"/>
      <c r="AK250" s="97"/>
      <c r="AL250" s="98"/>
      <c r="AM250" s="98"/>
      <c r="AN250" s="97"/>
      <c r="AO250" s="98"/>
      <c r="AP250" s="98"/>
      <c r="AQ250" s="98"/>
      <c r="AR250" s="98"/>
      <c r="AS250" s="98"/>
      <c r="AT25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0" s="101"/>
      <c r="AV250" s="1041"/>
    </row>
    <row r="251" spans="1:48" ht="35.15" customHeight="1" x14ac:dyDescent="0.3">
      <c r="A251" s="69" t="s">
        <v>2147</v>
      </c>
      <c r="B251" s="1" t="s">
        <v>1225</v>
      </c>
      <c r="C251" s="82" t="str">
        <f>MID(control[[#This Row],[Processo]],12,4)</f>
        <v>2019</v>
      </c>
      <c r="D251" s="82" t="str">
        <f>RIGHT(control[[#This Row],[Processo]],4)</f>
        <v>0224</v>
      </c>
      <c r="E251" s="85" t="s">
        <v>1226</v>
      </c>
      <c r="F251" s="86" t="s">
        <v>919</v>
      </c>
      <c r="G251" s="87" t="s">
        <v>1020</v>
      </c>
      <c r="H251" s="85" t="s">
        <v>1227</v>
      </c>
      <c r="I251" s="86" t="s">
        <v>1027</v>
      </c>
      <c r="J251" s="87" t="s">
        <v>1020</v>
      </c>
      <c r="K251" s="86" t="s">
        <v>923</v>
      </c>
      <c r="L251" s="87" t="s">
        <v>323</v>
      </c>
      <c r="M251" s="87" t="s">
        <v>175</v>
      </c>
      <c r="N251" s="88">
        <v>30000</v>
      </c>
      <c r="O251" s="89">
        <v>44082</v>
      </c>
      <c r="P251" s="90" t="s">
        <v>1239</v>
      </c>
      <c r="Q251" s="90" t="s">
        <v>1073</v>
      </c>
      <c r="R251" s="34" t="s">
        <v>17</v>
      </c>
      <c r="S251" s="92" t="s">
        <v>968</v>
      </c>
      <c r="T251" s="93" t="s">
        <v>767</v>
      </c>
      <c r="U251" s="87" t="s">
        <v>1250</v>
      </c>
      <c r="V251" s="93" t="s">
        <v>1240</v>
      </c>
      <c r="W251" s="111" t="s">
        <v>19</v>
      </c>
      <c r="X251" s="95"/>
      <c r="Y251" s="82" t="s">
        <v>15</v>
      </c>
      <c r="Z251" s="97"/>
      <c r="AA251" s="99"/>
      <c r="AB251" s="97"/>
      <c r="AC251" s="98"/>
      <c r="AD251" s="124"/>
      <c r="AE251" s="97"/>
      <c r="AF251" s="98"/>
      <c r="AG251" s="123"/>
      <c r="AH251" s="97"/>
      <c r="AI251" s="98"/>
      <c r="AJ251" s="98"/>
      <c r="AK251" s="97"/>
      <c r="AL251" s="98"/>
      <c r="AM251" s="98"/>
      <c r="AN251" s="97"/>
      <c r="AO251" s="98"/>
      <c r="AP251" s="98"/>
      <c r="AQ251" s="98"/>
      <c r="AR251" s="98"/>
      <c r="AS251" s="98"/>
      <c r="AT25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1" s="101"/>
      <c r="AV251" s="1041">
        <v>-1</v>
      </c>
    </row>
    <row r="252" spans="1:48" ht="35.15" customHeight="1" x14ac:dyDescent="0.3">
      <c r="A252" s="1052" t="s">
        <v>2148</v>
      </c>
      <c r="B252" s="795" t="s">
        <v>1362</v>
      </c>
      <c r="C252" s="796" t="str">
        <f>MID(control[[#This Row],[Processo]],12,4)</f>
        <v>2020</v>
      </c>
      <c r="D252" s="797" t="str">
        <f>RIGHT(control[[#This Row],[Processo]],4)</f>
        <v>0002</v>
      </c>
      <c r="E252" s="798" t="s">
        <v>1309</v>
      </c>
      <c r="F252" s="799" t="s">
        <v>925</v>
      </c>
      <c r="G252" s="800" t="s">
        <v>1020</v>
      </c>
      <c r="H252" s="798" t="s">
        <v>1361</v>
      </c>
      <c r="I252" s="799" t="s">
        <v>928</v>
      </c>
      <c r="J252" s="800" t="s">
        <v>1047</v>
      </c>
      <c r="K252" s="799" t="s">
        <v>920</v>
      </c>
      <c r="L252" s="800" t="s">
        <v>76</v>
      </c>
      <c r="M252" s="800" t="s">
        <v>362</v>
      </c>
      <c r="N252" s="801">
        <v>30000</v>
      </c>
      <c r="O252" s="802">
        <v>44091</v>
      </c>
      <c r="P252" s="803" t="s">
        <v>1310</v>
      </c>
      <c r="Q252" s="804" t="s">
        <v>1073</v>
      </c>
      <c r="R252" s="805" t="s">
        <v>17</v>
      </c>
      <c r="S252" s="806" t="s">
        <v>954</v>
      </c>
      <c r="T252" s="807" t="s">
        <v>1311</v>
      </c>
      <c r="U252" s="800" t="s">
        <v>374</v>
      </c>
      <c r="V252" s="807" t="s">
        <v>375</v>
      </c>
      <c r="W252" s="808" t="s">
        <v>1002</v>
      </c>
      <c r="X252" s="835" t="s">
        <v>38</v>
      </c>
      <c r="Y252" s="812">
        <v>1500</v>
      </c>
      <c r="Z252" s="811"/>
      <c r="AA252" s="904"/>
      <c r="AB252" s="812"/>
      <c r="AC252" s="813"/>
      <c r="AD252" s="814"/>
      <c r="AE252" s="812"/>
      <c r="AF252" s="813"/>
      <c r="AG252" s="815"/>
      <c r="AH252" s="812"/>
      <c r="AI252" s="813"/>
      <c r="AJ252" s="813"/>
      <c r="AK252" s="812"/>
      <c r="AL252" s="813"/>
      <c r="AM252" s="794"/>
      <c r="AN252" s="812"/>
      <c r="AO252" s="813"/>
      <c r="AP252" s="794"/>
      <c r="AQ252" s="813"/>
      <c r="AR252" s="813"/>
      <c r="AS252" s="813"/>
      <c r="AT252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2" s="816"/>
      <c r="AV252" s="1043" t="s">
        <v>1007</v>
      </c>
    </row>
    <row r="253" spans="1:48" ht="35.15" customHeight="1" x14ac:dyDescent="0.3">
      <c r="A253" s="69" t="s">
        <v>2149</v>
      </c>
      <c r="B253" s="1" t="s">
        <v>1312</v>
      </c>
      <c r="C253" s="82" t="str">
        <f>MID(control[[#This Row],[Processo]],12,4)</f>
        <v>2007</v>
      </c>
      <c r="D253" s="82" t="str">
        <f>RIGHT(control[[#This Row],[Processo]],4)</f>
        <v>0001</v>
      </c>
      <c r="E253" s="85" t="s">
        <v>1313</v>
      </c>
      <c r="F253" s="86" t="s">
        <v>919</v>
      </c>
      <c r="G253" s="87" t="s">
        <v>1020</v>
      </c>
      <c r="H253" s="85" t="s">
        <v>1314</v>
      </c>
      <c r="I253" s="86" t="s">
        <v>921</v>
      </c>
      <c r="J253" s="87" t="s">
        <v>1019</v>
      </c>
      <c r="K253" s="86" t="s">
        <v>923</v>
      </c>
      <c r="L253" s="87" t="s">
        <v>660</v>
      </c>
      <c r="M253" s="87" t="s">
        <v>175</v>
      </c>
      <c r="N253" s="88">
        <v>10000</v>
      </c>
      <c r="O253" s="89">
        <v>44097</v>
      </c>
      <c r="P253" s="90" t="s">
        <v>1315</v>
      </c>
      <c r="Q253" s="90" t="s">
        <v>1073</v>
      </c>
      <c r="R253" s="91" t="s">
        <v>17</v>
      </c>
      <c r="S253" s="92" t="s">
        <v>996</v>
      </c>
      <c r="T253" s="93" t="s">
        <v>1316</v>
      </c>
      <c r="U253" s="87" t="s">
        <v>1250</v>
      </c>
      <c r="V253" s="93" t="s">
        <v>1240</v>
      </c>
      <c r="W253" s="111" t="s">
        <v>19</v>
      </c>
      <c r="X253" s="95"/>
      <c r="Y253" s="97"/>
      <c r="Z253" s="97"/>
      <c r="AA253" s="99"/>
      <c r="AB253" s="97"/>
      <c r="AC253" s="98"/>
      <c r="AD253" s="124"/>
      <c r="AE253" s="97"/>
      <c r="AF253" s="98"/>
      <c r="AG253" s="123"/>
      <c r="AH253" s="97"/>
      <c r="AI253" s="98"/>
      <c r="AJ253" s="98"/>
      <c r="AK253" s="97"/>
      <c r="AL253" s="98"/>
      <c r="AM253" s="98"/>
      <c r="AN253" s="97"/>
      <c r="AO253" s="98"/>
      <c r="AP253" s="98"/>
      <c r="AQ253" s="98"/>
      <c r="AR253" s="98"/>
      <c r="AS253" s="98"/>
      <c r="AT25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3" s="101"/>
      <c r="AV253" s="1041"/>
    </row>
    <row r="254" spans="1:48" ht="35.15" customHeight="1" x14ac:dyDescent="0.3">
      <c r="A254" s="69" t="s">
        <v>2150</v>
      </c>
      <c r="B254" s="1" t="s">
        <v>1317</v>
      </c>
      <c r="C254" s="82" t="str">
        <f>MID(control[[#This Row],[Processo]],12,4)</f>
        <v>2019</v>
      </c>
      <c r="D254" s="82" t="str">
        <f>RIGHT(control[[#This Row],[Processo]],4)</f>
        <v>0224</v>
      </c>
      <c r="E254" s="85" t="s">
        <v>1318</v>
      </c>
      <c r="F254" s="86" t="s">
        <v>919</v>
      </c>
      <c r="G254" s="87" t="s">
        <v>1019</v>
      </c>
      <c r="H254" s="85" t="s">
        <v>214</v>
      </c>
      <c r="I254" s="86" t="s">
        <v>1102</v>
      </c>
      <c r="J254" s="87" t="s">
        <v>1019</v>
      </c>
      <c r="K254" s="86" t="s">
        <v>920</v>
      </c>
      <c r="L254" s="87" t="s">
        <v>91</v>
      </c>
      <c r="M254" s="87" t="s">
        <v>35</v>
      </c>
      <c r="N254" s="88">
        <v>10000</v>
      </c>
      <c r="O254" s="89">
        <v>44099</v>
      </c>
      <c r="P254" s="861" t="s">
        <v>2931</v>
      </c>
      <c r="Q254" s="861" t="s">
        <v>2928</v>
      </c>
      <c r="R254" s="91" t="s">
        <v>17</v>
      </c>
      <c r="S254" s="92" t="s">
        <v>964</v>
      </c>
      <c r="T254" s="308" t="s">
        <v>2556</v>
      </c>
      <c r="U254" s="87" t="s">
        <v>1246</v>
      </c>
      <c r="V254" s="965" t="s">
        <v>2984</v>
      </c>
      <c r="W254" s="94" t="s">
        <v>1002</v>
      </c>
      <c r="X254" s="95"/>
      <c r="Y254" s="97">
        <v>3900</v>
      </c>
      <c r="Z254" s="97">
        <v>3900</v>
      </c>
      <c r="AA254" s="99"/>
      <c r="AB254" s="97">
        <v>3900</v>
      </c>
      <c r="AC254" s="506">
        <v>44313</v>
      </c>
      <c r="AD254" s="507" t="s">
        <v>2710</v>
      </c>
      <c r="AE254" s="97"/>
      <c r="AF254" s="98"/>
      <c r="AG254" s="123"/>
      <c r="AH254" s="97"/>
      <c r="AI254" s="98"/>
      <c r="AJ254" s="98"/>
      <c r="AK254" s="97"/>
      <c r="AL254" s="98"/>
      <c r="AM254" s="98"/>
      <c r="AN254" s="97"/>
      <c r="AO254" s="98"/>
      <c r="AP254" s="98"/>
      <c r="AQ254" s="98"/>
      <c r="AR254" s="98"/>
      <c r="AS254" s="98"/>
      <c r="AT254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3900</v>
      </c>
      <c r="AU254" s="101"/>
      <c r="AV254" s="1041"/>
    </row>
    <row r="255" spans="1:48" ht="35.15" customHeight="1" x14ac:dyDescent="0.3">
      <c r="A255" s="69" t="s">
        <v>2151</v>
      </c>
      <c r="B255" s="163" t="s">
        <v>1328</v>
      </c>
      <c r="C255" s="82" t="str">
        <f>MID(control[[#This Row],[Processo]],12,4)</f>
        <v>2018</v>
      </c>
      <c r="D255" s="82" t="str">
        <f>RIGHT(control[[#This Row],[Processo]],4)</f>
        <v>6182</v>
      </c>
      <c r="E255" s="85" t="s">
        <v>1329</v>
      </c>
      <c r="F255" s="86" t="s">
        <v>931</v>
      </c>
      <c r="G255" s="87" t="s">
        <v>1020</v>
      </c>
      <c r="H255" s="85" t="s">
        <v>1378</v>
      </c>
      <c r="I255" s="86" t="s">
        <v>934</v>
      </c>
      <c r="J255" s="87" t="s">
        <v>1020</v>
      </c>
      <c r="K255" s="86" t="s">
        <v>920</v>
      </c>
      <c r="L255" s="87" t="s">
        <v>82</v>
      </c>
      <c r="M255" s="87" t="s">
        <v>876</v>
      </c>
      <c r="N255" s="88">
        <v>5446450.25</v>
      </c>
      <c r="O255" s="89">
        <v>44104</v>
      </c>
      <c r="P255" s="90" t="s">
        <v>1330</v>
      </c>
      <c r="Q255" s="90" t="s">
        <v>1072</v>
      </c>
      <c r="R255" s="91" t="s">
        <v>25</v>
      </c>
      <c r="S255" s="92" t="s">
        <v>2800</v>
      </c>
      <c r="T255" s="93" t="s">
        <v>727</v>
      </c>
      <c r="U255" s="87" t="s">
        <v>1242</v>
      </c>
      <c r="V255" s="93" t="s">
        <v>1334</v>
      </c>
      <c r="W255" s="94" t="s">
        <v>1002</v>
      </c>
      <c r="X255" s="1046" t="s">
        <v>20</v>
      </c>
      <c r="Y255" s="97">
        <v>16500</v>
      </c>
      <c r="Z255" s="97">
        <v>10000</v>
      </c>
      <c r="AA255" s="99"/>
      <c r="AB255" s="97">
        <v>10000</v>
      </c>
      <c r="AC255" s="98">
        <v>44327</v>
      </c>
      <c r="AD255" s="508" t="s">
        <v>2711</v>
      </c>
      <c r="AE255" s="97"/>
      <c r="AF255" s="98"/>
      <c r="AG255" s="123"/>
      <c r="AH255" s="97"/>
      <c r="AI255" s="98"/>
      <c r="AJ255" s="98"/>
      <c r="AK255" s="97"/>
      <c r="AL255" s="98"/>
      <c r="AM255" s="98"/>
      <c r="AN255" s="97"/>
      <c r="AO255" s="98"/>
      <c r="AP255" s="98"/>
      <c r="AQ255" s="98"/>
      <c r="AR255" s="98"/>
      <c r="AS255" s="98"/>
      <c r="AT25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55" s="101"/>
      <c r="AV255" s="1041"/>
    </row>
    <row r="256" spans="1:48" ht="35.15" customHeight="1" x14ac:dyDescent="0.3">
      <c r="A256" s="69" t="s">
        <v>2152</v>
      </c>
      <c r="B256" s="176" t="s">
        <v>2469</v>
      </c>
      <c r="C256" s="102" t="str">
        <f>MID(control[[#This Row],[Processo]],12,4)</f>
        <v>2017</v>
      </c>
      <c r="D256" s="102" t="str">
        <f>RIGHT(control[[#This Row],[Processo]],4)</f>
        <v>6182</v>
      </c>
      <c r="E256" s="103" t="s">
        <v>1332</v>
      </c>
      <c r="F256" s="177" t="s">
        <v>931</v>
      </c>
      <c r="G256" s="105" t="s">
        <v>1020</v>
      </c>
      <c r="H256" s="85" t="s">
        <v>922</v>
      </c>
      <c r="I256" s="104" t="s">
        <v>934</v>
      </c>
      <c r="J256" s="105" t="s">
        <v>1020</v>
      </c>
      <c r="K256" s="104" t="s">
        <v>920</v>
      </c>
      <c r="L256" s="105" t="s">
        <v>82</v>
      </c>
      <c r="M256" s="105" t="s">
        <v>1333</v>
      </c>
      <c r="N256" s="106">
        <v>3382248.51</v>
      </c>
      <c r="O256" s="107">
        <v>44103</v>
      </c>
      <c r="P256" s="273" t="s">
        <v>2529</v>
      </c>
      <c r="Q256" s="125" t="s">
        <v>1072</v>
      </c>
      <c r="R256" s="126" t="s">
        <v>25</v>
      </c>
      <c r="S256" s="661" t="s">
        <v>2801</v>
      </c>
      <c r="T256" s="110" t="s">
        <v>113</v>
      </c>
      <c r="U256" s="105" t="s">
        <v>1242</v>
      </c>
      <c r="V256" s="1032" t="s">
        <v>3027</v>
      </c>
      <c r="W256" s="94" t="s">
        <v>1002</v>
      </c>
      <c r="X256" s="1047" t="s">
        <v>20</v>
      </c>
      <c r="Y256" s="113">
        <v>21000</v>
      </c>
      <c r="Z256" s="97">
        <v>21000</v>
      </c>
      <c r="AA256" s="1053" t="s">
        <v>3032</v>
      </c>
      <c r="AB256" s="113">
        <v>21000</v>
      </c>
      <c r="AC256" s="114">
        <v>44399</v>
      </c>
      <c r="AD256" s="1054" t="s">
        <v>3033</v>
      </c>
      <c r="AE256" s="113"/>
      <c r="AF256" s="114"/>
      <c r="AG256" s="130"/>
      <c r="AH256" s="113"/>
      <c r="AI256" s="114"/>
      <c r="AJ256" s="114"/>
      <c r="AK256" s="113"/>
      <c r="AL256" s="114"/>
      <c r="AM256" s="117"/>
      <c r="AN256" s="113"/>
      <c r="AO256" s="114"/>
      <c r="AP256" s="117"/>
      <c r="AQ256" s="114"/>
      <c r="AR256" s="114"/>
      <c r="AS256" s="114"/>
      <c r="AT256" s="157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21000</v>
      </c>
      <c r="AU256" s="116"/>
      <c r="AV256" s="1042"/>
    </row>
    <row r="257" spans="1:48" ht="35.15" customHeight="1" x14ac:dyDescent="0.3">
      <c r="A257" s="69" t="s">
        <v>2153</v>
      </c>
      <c r="B257" s="163" t="s">
        <v>1354</v>
      </c>
      <c r="C257" s="82" t="str">
        <f>MID(control[[#This Row],[Processo]],12,4)</f>
        <v>2020</v>
      </c>
      <c r="D257" s="82" t="str">
        <f>RIGHT(control[[#This Row],[Processo]],4)</f>
        <v>6182</v>
      </c>
      <c r="E257" s="311" t="s">
        <v>2565</v>
      </c>
      <c r="F257" s="86" t="s">
        <v>931</v>
      </c>
      <c r="G257" s="87" t="s">
        <v>1020</v>
      </c>
      <c r="H257" s="85" t="s">
        <v>932</v>
      </c>
      <c r="I257" s="86" t="s">
        <v>934</v>
      </c>
      <c r="J257" s="87" t="s">
        <v>1020</v>
      </c>
      <c r="K257" s="86" t="s">
        <v>920</v>
      </c>
      <c r="L257" s="87" t="s">
        <v>82</v>
      </c>
      <c r="M257" s="87" t="s">
        <v>1331</v>
      </c>
      <c r="N257" s="88">
        <v>10000</v>
      </c>
      <c r="O257" s="89">
        <v>44106</v>
      </c>
      <c r="P257" s="273" t="s">
        <v>2530</v>
      </c>
      <c r="Q257" s="125" t="s">
        <v>1072</v>
      </c>
      <c r="R257" s="91" t="s">
        <v>25</v>
      </c>
      <c r="S257" s="92" t="s">
        <v>2800</v>
      </c>
      <c r="T257" s="272" t="s">
        <v>727</v>
      </c>
      <c r="U257" s="87" t="s">
        <v>1242</v>
      </c>
      <c r="V257" s="93" t="s">
        <v>1262</v>
      </c>
      <c r="W257" s="94" t="s">
        <v>1002</v>
      </c>
      <c r="X257" s="95"/>
      <c r="Y257" s="97"/>
      <c r="Z257" s="97"/>
      <c r="AA257" s="99"/>
      <c r="AB257" s="97"/>
      <c r="AC257" s="98"/>
      <c r="AD257" s="124"/>
      <c r="AE257" s="97"/>
      <c r="AF257" s="98"/>
      <c r="AG257" s="123"/>
      <c r="AH257" s="97"/>
      <c r="AI257" s="98"/>
      <c r="AJ257" s="98"/>
      <c r="AK257" s="97"/>
      <c r="AL257" s="98"/>
      <c r="AM257" s="98"/>
      <c r="AN257" s="97"/>
      <c r="AO257" s="98"/>
      <c r="AP257" s="98"/>
      <c r="AQ257" s="98"/>
      <c r="AR257" s="98"/>
      <c r="AS257" s="98"/>
      <c r="AT25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7" s="101"/>
      <c r="AV257" s="1041"/>
    </row>
    <row r="258" spans="1:48" ht="35.15" customHeight="1" x14ac:dyDescent="0.3">
      <c r="A258" s="69" t="s">
        <v>2154</v>
      </c>
      <c r="B258" s="163" t="s">
        <v>1363</v>
      </c>
      <c r="C258" s="82" t="str">
        <f>MID(control[[#This Row],[Processo]],12,4)</f>
        <v>2016</v>
      </c>
      <c r="D258" s="82" t="str">
        <f>RIGHT(control[[#This Row],[Processo]],4)</f>
        <v>0006</v>
      </c>
      <c r="E258" s="85" t="s">
        <v>1335</v>
      </c>
      <c r="F258" s="86" t="s">
        <v>925</v>
      </c>
      <c r="G258" s="87" t="s">
        <v>1020</v>
      </c>
      <c r="H258" s="85" t="s">
        <v>1336</v>
      </c>
      <c r="I258" s="86" t="s">
        <v>1102</v>
      </c>
      <c r="J258" s="87" t="s">
        <v>1019</v>
      </c>
      <c r="K258" s="86" t="s">
        <v>920</v>
      </c>
      <c r="L258" s="87" t="s">
        <v>141</v>
      </c>
      <c r="M258" s="87" t="s">
        <v>241</v>
      </c>
      <c r="N258" s="88">
        <v>23243.07</v>
      </c>
      <c r="O258" s="89">
        <v>44106</v>
      </c>
      <c r="P258" s="90" t="s">
        <v>1379</v>
      </c>
      <c r="Q258" s="90" t="s">
        <v>1380</v>
      </c>
      <c r="R258" s="91" t="s">
        <v>17</v>
      </c>
      <c r="S258" s="92" t="s">
        <v>978</v>
      </c>
      <c r="T258" s="93" t="s">
        <v>777</v>
      </c>
      <c r="U258" s="87" t="s">
        <v>374</v>
      </c>
      <c r="V258" s="93" t="s">
        <v>375</v>
      </c>
      <c r="W258" s="94" t="s">
        <v>1002</v>
      </c>
      <c r="X258" s="95"/>
      <c r="Y258" s="97"/>
      <c r="Z258" s="97"/>
      <c r="AA258" s="99"/>
      <c r="AB258" s="97"/>
      <c r="AC258" s="98"/>
      <c r="AD258" s="124"/>
      <c r="AE258" s="97"/>
      <c r="AF258" s="98"/>
      <c r="AG258" s="123"/>
      <c r="AH258" s="97"/>
      <c r="AI258" s="98"/>
      <c r="AJ258" s="98"/>
      <c r="AK258" s="97"/>
      <c r="AL258" s="98"/>
      <c r="AM258" s="98"/>
      <c r="AN258" s="97"/>
      <c r="AO258" s="98"/>
      <c r="AP258" s="98"/>
      <c r="AQ258" s="98"/>
      <c r="AR258" s="98"/>
      <c r="AS258" s="98"/>
      <c r="AT25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8" s="101"/>
      <c r="AV258" s="1041"/>
    </row>
    <row r="259" spans="1:48" ht="35.15" customHeight="1" x14ac:dyDescent="0.3">
      <c r="A259" s="69" t="s">
        <v>2155</v>
      </c>
      <c r="B259" s="163" t="s">
        <v>1364</v>
      </c>
      <c r="C259" s="82" t="str">
        <f>MID(control[[#This Row],[Processo]],12,4)</f>
        <v>2016</v>
      </c>
      <c r="D259" s="82" t="str">
        <f>RIGHT(control[[#This Row],[Processo]],4)</f>
        <v>0006</v>
      </c>
      <c r="E259" s="85" t="s">
        <v>1337</v>
      </c>
      <c r="F259" s="86" t="s">
        <v>925</v>
      </c>
      <c r="G259" s="87" t="s">
        <v>1020</v>
      </c>
      <c r="H259" s="85" t="s">
        <v>1338</v>
      </c>
      <c r="I259" s="86" t="s">
        <v>1023</v>
      </c>
      <c r="J259" s="87" t="s">
        <v>1020</v>
      </c>
      <c r="K259" s="86" t="s">
        <v>920</v>
      </c>
      <c r="L259" s="87" t="s">
        <v>141</v>
      </c>
      <c r="M259" s="87" t="s">
        <v>261</v>
      </c>
      <c r="N259" s="88">
        <v>49248.58</v>
      </c>
      <c r="O259" s="89">
        <v>44103</v>
      </c>
      <c r="P259" s="90" t="s">
        <v>1339</v>
      </c>
      <c r="Q259" s="90" t="s">
        <v>1073</v>
      </c>
      <c r="R259" s="91" t="s">
        <v>17</v>
      </c>
      <c r="S259" s="92" t="s">
        <v>978</v>
      </c>
      <c r="T259" s="93" t="s">
        <v>777</v>
      </c>
      <c r="U259" s="87" t="s">
        <v>374</v>
      </c>
      <c r="V259" s="93" t="s">
        <v>375</v>
      </c>
      <c r="W259" s="94" t="s">
        <v>1002</v>
      </c>
      <c r="X259" s="95"/>
      <c r="Y259" s="97"/>
      <c r="Z259" s="97"/>
      <c r="AA259" s="99"/>
      <c r="AB259" s="97"/>
      <c r="AC259" s="98"/>
      <c r="AD259" s="124"/>
      <c r="AE259" s="97"/>
      <c r="AF259" s="98"/>
      <c r="AG259" s="123"/>
      <c r="AH259" s="97"/>
      <c r="AI259" s="98"/>
      <c r="AJ259" s="98"/>
      <c r="AK259" s="97"/>
      <c r="AL259" s="98"/>
      <c r="AM259" s="98"/>
      <c r="AN259" s="97"/>
      <c r="AO259" s="98"/>
      <c r="AP259" s="98"/>
      <c r="AQ259" s="98"/>
      <c r="AR259" s="98"/>
      <c r="AS259" s="98"/>
      <c r="AT25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59" s="101"/>
      <c r="AV259" s="1041"/>
    </row>
    <row r="260" spans="1:48" ht="35.15" customHeight="1" x14ac:dyDescent="0.3">
      <c r="A260" s="1048" t="s">
        <v>2156</v>
      </c>
      <c r="B260" s="187" t="s">
        <v>1340</v>
      </c>
      <c r="C260" s="188" t="str">
        <f>MID(control[[#This Row],[Processo]],12,4)</f>
        <v>2020</v>
      </c>
      <c r="D260" s="188" t="str">
        <f>RIGHT(control[[#This Row],[Processo]],4)</f>
        <v>0564</v>
      </c>
      <c r="E260" s="202" t="s">
        <v>1341</v>
      </c>
      <c r="F260" s="203" t="s">
        <v>919</v>
      </c>
      <c r="G260" s="204" t="s">
        <v>1019</v>
      </c>
      <c r="H260" s="202" t="s">
        <v>1342</v>
      </c>
      <c r="I260" s="203" t="s">
        <v>921</v>
      </c>
      <c r="J260" s="204" t="s">
        <v>1019</v>
      </c>
      <c r="K260" s="203" t="s">
        <v>920</v>
      </c>
      <c r="L260" s="204" t="s">
        <v>672</v>
      </c>
      <c r="M260" s="204" t="s">
        <v>414</v>
      </c>
      <c r="N260" s="205">
        <v>838385.24</v>
      </c>
      <c r="O260" s="206">
        <v>44110</v>
      </c>
      <c r="P260" s="207" t="s">
        <v>1343</v>
      </c>
      <c r="Q260" s="207" t="s">
        <v>1073</v>
      </c>
      <c r="R260" s="208" t="s">
        <v>17</v>
      </c>
      <c r="S260" s="209" t="s">
        <v>974</v>
      </c>
      <c r="T260" s="210" t="s">
        <v>1235</v>
      </c>
      <c r="U260" s="188" t="s">
        <v>1298</v>
      </c>
      <c r="V260" s="966" t="s">
        <v>2993</v>
      </c>
      <c r="W260" s="199" t="s">
        <v>1002</v>
      </c>
      <c r="X260" s="200"/>
      <c r="Y260" s="847" t="s">
        <v>0</v>
      </c>
      <c r="Z260" s="212" t="s">
        <v>1627</v>
      </c>
      <c r="AA260" s="233"/>
      <c r="AB260" s="211"/>
      <c r="AC260" s="220"/>
      <c r="AD260" s="287"/>
      <c r="AE260" s="211"/>
      <c r="AF260" s="220"/>
      <c r="AG260" s="214"/>
      <c r="AH260" s="211"/>
      <c r="AI260" s="220"/>
      <c r="AJ260" s="220"/>
      <c r="AK260" s="211"/>
      <c r="AL260" s="220"/>
      <c r="AM260" s="220"/>
      <c r="AN260" s="211"/>
      <c r="AO260" s="220"/>
      <c r="AP260" s="220"/>
      <c r="AQ260" s="220"/>
      <c r="AR260" s="220"/>
      <c r="AS260" s="220"/>
      <c r="AT260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60" s="849" t="s">
        <v>38</v>
      </c>
      <c r="AV260" s="1040"/>
    </row>
    <row r="261" spans="1:48" ht="35.15" customHeight="1" x14ac:dyDescent="0.3">
      <c r="A261" s="1052" t="s">
        <v>2157</v>
      </c>
      <c r="B261" s="795" t="s">
        <v>1344</v>
      </c>
      <c r="C261" s="796" t="str">
        <f>MID(control[[#This Row],[Processo]],12,4)</f>
        <v>2020</v>
      </c>
      <c r="D261" s="796" t="str">
        <f>RIGHT(control[[#This Row],[Processo]],4)</f>
        <v>0003</v>
      </c>
      <c r="E261" s="798" t="s">
        <v>1345</v>
      </c>
      <c r="F261" s="799" t="s">
        <v>919</v>
      </c>
      <c r="G261" s="800" t="s">
        <v>1020</v>
      </c>
      <c r="H261" s="798" t="s">
        <v>1346</v>
      </c>
      <c r="I261" s="799" t="s">
        <v>1027</v>
      </c>
      <c r="J261" s="800" t="s">
        <v>1020</v>
      </c>
      <c r="K261" s="799" t="s">
        <v>920</v>
      </c>
      <c r="L261" s="800" t="s">
        <v>323</v>
      </c>
      <c r="M261" s="800" t="s">
        <v>1350</v>
      </c>
      <c r="N261" s="801">
        <v>18545.25</v>
      </c>
      <c r="O261" s="802">
        <v>44110</v>
      </c>
      <c r="P261" s="803" t="s">
        <v>1351</v>
      </c>
      <c r="Q261" s="803" t="s">
        <v>1073</v>
      </c>
      <c r="R261" s="805" t="s">
        <v>17</v>
      </c>
      <c r="S261" s="806" t="s">
        <v>1352</v>
      </c>
      <c r="T261" s="807" t="s">
        <v>1353</v>
      </c>
      <c r="U261" s="796" t="s">
        <v>1248</v>
      </c>
      <c r="V261" s="817" t="s">
        <v>652</v>
      </c>
      <c r="W261" s="808" t="s">
        <v>1002</v>
      </c>
      <c r="X261" s="809"/>
      <c r="Y261" s="848" t="s">
        <v>0</v>
      </c>
      <c r="Z261" s="811" t="s">
        <v>1627</v>
      </c>
      <c r="AA261" s="904"/>
      <c r="AB261" s="812"/>
      <c r="AC261" s="813"/>
      <c r="AD261" s="814"/>
      <c r="AE261" s="812"/>
      <c r="AF261" s="813"/>
      <c r="AG261" s="815"/>
      <c r="AH261" s="812"/>
      <c r="AI261" s="813"/>
      <c r="AJ261" s="813"/>
      <c r="AK261" s="812"/>
      <c r="AL261" s="813"/>
      <c r="AM261" s="220"/>
      <c r="AN261" s="812"/>
      <c r="AO261" s="813"/>
      <c r="AP261" s="220"/>
      <c r="AQ261" s="813"/>
      <c r="AR261" s="813"/>
      <c r="AS261" s="813"/>
      <c r="AT261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61" s="816" t="s">
        <v>2758</v>
      </c>
      <c r="AV261" s="1043" t="s">
        <v>1007</v>
      </c>
    </row>
    <row r="262" spans="1:48" ht="35.15" customHeight="1" x14ac:dyDescent="0.3">
      <c r="A262" s="69" t="s">
        <v>2158</v>
      </c>
      <c r="B262" s="1" t="s">
        <v>1347</v>
      </c>
      <c r="C262" s="82" t="str">
        <f>MID(control[[#This Row],[Processo]],12,4)</f>
        <v>2020</v>
      </c>
      <c r="D262" s="82" t="str">
        <f>RIGHT(control[[#This Row],[Processo]],4)</f>
        <v>6182</v>
      </c>
      <c r="E262" s="85" t="s">
        <v>1895</v>
      </c>
      <c r="F262" s="86" t="s">
        <v>931</v>
      </c>
      <c r="G262" s="87" t="s">
        <v>1020</v>
      </c>
      <c r="H262" s="85" t="s">
        <v>932</v>
      </c>
      <c r="I262" s="86" t="s">
        <v>934</v>
      </c>
      <c r="J262" s="87" t="s">
        <v>1020</v>
      </c>
      <c r="K262" s="86" t="s">
        <v>920</v>
      </c>
      <c r="L262" s="87" t="s">
        <v>82</v>
      </c>
      <c r="M262" s="87" t="s">
        <v>1348</v>
      </c>
      <c r="N262" s="88">
        <v>9710335.9000000004</v>
      </c>
      <c r="O262" s="89">
        <v>44106</v>
      </c>
      <c r="P262" s="90" t="s">
        <v>1896</v>
      </c>
      <c r="Q262" s="90" t="s">
        <v>1072</v>
      </c>
      <c r="R262" s="91" t="s">
        <v>25</v>
      </c>
      <c r="S262" s="92" t="s">
        <v>2800</v>
      </c>
      <c r="T262" s="93" t="s">
        <v>1232</v>
      </c>
      <c r="U262" s="87" t="s">
        <v>1242</v>
      </c>
      <c r="V262" s="93" t="s">
        <v>1897</v>
      </c>
      <c r="W262" s="94" t="s">
        <v>1002</v>
      </c>
      <c r="X262" s="95"/>
      <c r="Y262" s="97"/>
      <c r="Z262" s="97"/>
      <c r="AA262" s="99"/>
      <c r="AB262" s="97"/>
      <c r="AC262" s="98"/>
      <c r="AD262" s="124"/>
      <c r="AE262" s="97"/>
      <c r="AF262" s="98"/>
      <c r="AG262" s="123"/>
      <c r="AH262" s="97"/>
      <c r="AI262" s="98"/>
      <c r="AJ262" s="98"/>
      <c r="AK262" s="97"/>
      <c r="AL262" s="98"/>
      <c r="AM262" s="98"/>
      <c r="AN262" s="97"/>
      <c r="AO262" s="98"/>
      <c r="AP262" s="98"/>
      <c r="AQ262" s="98"/>
      <c r="AR262" s="98"/>
      <c r="AS262" s="98"/>
      <c r="AT26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2" s="101"/>
      <c r="AV262" s="1041"/>
    </row>
    <row r="263" spans="1:48" ht="35.15" customHeight="1" x14ac:dyDescent="0.3">
      <c r="A263" s="70" t="s">
        <v>3115</v>
      </c>
      <c r="B263" s="1" t="s">
        <v>1319</v>
      </c>
      <c r="C263" s="82" t="str">
        <f>MID(control[[#This Row],[Processo]],12,4)</f>
        <v>2019</v>
      </c>
      <c r="D263" s="82" t="str">
        <f>RIGHT(control[[#This Row],[Processo]],4)</f>
        <v>0602</v>
      </c>
      <c r="E263" s="85" t="s">
        <v>1320</v>
      </c>
      <c r="F263" s="86" t="s">
        <v>919</v>
      </c>
      <c r="G263" s="87" t="s">
        <v>1019</v>
      </c>
      <c r="H263" s="85" t="s">
        <v>1321</v>
      </c>
      <c r="I263" s="86" t="s">
        <v>921</v>
      </c>
      <c r="J263" s="87" t="s">
        <v>1019</v>
      </c>
      <c r="K263" s="86" t="s">
        <v>1153</v>
      </c>
      <c r="L263" s="87" t="s">
        <v>323</v>
      </c>
      <c r="M263" s="87" t="s">
        <v>1374</v>
      </c>
      <c r="N263" s="88">
        <v>10000</v>
      </c>
      <c r="O263" s="89">
        <v>44078</v>
      </c>
      <c r="P263" s="90" t="s">
        <v>1323</v>
      </c>
      <c r="Q263" s="90" t="s">
        <v>1073</v>
      </c>
      <c r="R263" s="91" t="s">
        <v>17</v>
      </c>
      <c r="S263" s="92" t="s">
        <v>1373</v>
      </c>
      <c r="T263" s="93" t="s">
        <v>1372</v>
      </c>
      <c r="U263" s="87" t="s">
        <v>643</v>
      </c>
      <c r="V263" s="93" t="s">
        <v>1349</v>
      </c>
      <c r="W263" s="94" t="s">
        <v>1002</v>
      </c>
      <c r="X263" s="95"/>
      <c r="Y263" s="97"/>
      <c r="Z263" s="97"/>
      <c r="AA263" s="99"/>
      <c r="AB263" s="97"/>
      <c r="AC263" s="98"/>
      <c r="AD263" s="124"/>
      <c r="AE263" s="97"/>
      <c r="AF263" s="98"/>
      <c r="AG263" s="123"/>
      <c r="AH263" s="97"/>
      <c r="AI263" s="98"/>
      <c r="AJ263" s="98"/>
      <c r="AK263" s="97"/>
      <c r="AL263" s="98"/>
      <c r="AM263" s="98"/>
      <c r="AN263" s="97"/>
      <c r="AO263" s="98"/>
      <c r="AP263" s="98"/>
      <c r="AQ263" s="98"/>
      <c r="AR263" s="98"/>
      <c r="AS263" s="98"/>
      <c r="AT263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3" s="101"/>
      <c r="AV263" s="1041"/>
    </row>
    <row r="264" spans="1:48" ht="35.15" customHeight="1" x14ac:dyDescent="0.3">
      <c r="A264" s="69" t="s">
        <v>2159</v>
      </c>
      <c r="B264" s="1" t="s">
        <v>1355</v>
      </c>
      <c r="C264" s="82" t="str">
        <f>MID(control[[#This Row],[Processo]],12,4)</f>
        <v>2018</v>
      </c>
      <c r="D264" s="82" t="str">
        <f>RIGHT(control[[#This Row],[Processo]],4)</f>
        <v>0224</v>
      </c>
      <c r="E264" s="1190" t="s">
        <v>1358</v>
      </c>
      <c r="F264" s="86" t="s">
        <v>1123</v>
      </c>
      <c r="G264" s="87" t="s">
        <v>1047</v>
      </c>
      <c r="H264" s="85" t="s">
        <v>1356</v>
      </c>
      <c r="I264" s="1124" t="s">
        <v>1023</v>
      </c>
      <c r="J264" s="87" t="s">
        <v>1020</v>
      </c>
      <c r="K264" s="86" t="s">
        <v>920</v>
      </c>
      <c r="L264" s="87" t="s">
        <v>633</v>
      </c>
      <c r="M264" s="87" t="s">
        <v>757</v>
      </c>
      <c r="N264" s="88">
        <v>32225</v>
      </c>
      <c r="O264" s="89">
        <v>44109</v>
      </c>
      <c r="P264" s="1123" t="s">
        <v>3074</v>
      </c>
      <c r="Q264" s="181" t="s">
        <v>2497</v>
      </c>
      <c r="R264" s="91" t="s">
        <v>17</v>
      </c>
      <c r="S264" s="109" t="s">
        <v>964</v>
      </c>
      <c r="T264" s="308" t="s">
        <v>2556</v>
      </c>
      <c r="U264" s="87" t="s">
        <v>1298</v>
      </c>
      <c r="V264" s="965" t="s">
        <v>2993</v>
      </c>
      <c r="W264" s="94" t="s">
        <v>1002</v>
      </c>
      <c r="X264" s="95"/>
      <c r="Y264" s="97">
        <v>3000</v>
      </c>
      <c r="Z264" s="97">
        <f>2500+2500</f>
        <v>5000</v>
      </c>
      <c r="AA264" s="99"/>
      <c r="AB264" s="97">
        <f>2500+2500</f>
        <v>5000</v>
      </c>
      <c r="AC264" s="552" t="s">
        <v>2739</v>
      </c>
      <c r="AD264" s="551" t="s">
        <v>2740</v>
      </c>
      <c r="AE264" s="97"/>
      <c r="AF264" s="98"/>
      <c r="AG264" s="123"/>
      <c r="AH264" s="97"/>
      <c r="AI264" s="98"/>
      <c r="AJ264" s="98"/>
      <c r="AK264" s="97"/>
      <c r="AL264" s="98"/>
      <c r="AM264" s="98"/>
      <c r="AN264" s="97"/>
      <c r="AO264" s="98"/>
      <c r="AP264" s="98"/>
      <c r="AQ264" s="98"/>
      <c r="AR264" s="98"/>
      <c r="AS264" s="98"/>
      <c r="AT264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5000</v>
      </c>
      <c r="AU264" s="101"/>
      <c r="AV264" s="1041"/>
    </row>
    <row r="265" spans="1:48" ht="35.15" customHeight="1" x14ac:dyDescent="0.3">
      <c r="A265" s="70" t="s">
        <v>3116</v>
      </c>
      <c r="B265" s="1" t="s">
        <v>1511</v>
      </c>
      <c r="C265" s="82" t="str">
        <f>MID(control[[#This Row],[Processo]],12,4)</f>
        <v>2019</v>
      </c>
      <c r="D265" s="82" t="str">
        <f>RIGHT(control[[#This Row],[Processo]],4)</f>
        <v>0602</v>
      </c>
      <c r="E265" s="85" t="s">
        <v>1368</v>
      </c>
      <c r="F265" s="86" t="s">
        <v>919</v>
      </c>
      <c r="G265" s="87" t="s">
        <v>1019</v>
      </c>
      <c r="H265" s="85" t="s">
        <v>1369</v>
      </c>
      <c r="I265" s="86" t="s">
        <v>927</v>
      </c>
      <c r="J265" s="87" t="s">
        <v>1047</v>
      </c>
      <c r="K265" s="86" t="s">
        <v>1153</v>
      </c>
      <c r="L265" s="87" t="s">
        <v>323</v>
      </c>
      <c r="M265" s="87" t="s">
        <v>1370</v>
      </c>
      <c r="N265" s="88">
        <v>10000</v>
      </c>
      <c r="O265" s="89">
        <v>44078</v>
      </c>
      <c r="P265" s="90" t="s">
        <v>1371</v>
      </c>
      <c r="Q265" s="164" t="s">
        <v>1073</v>
      </c>
      <c r="R265" s="91" t="s">
        <v>17</v>
      </c>
      <c r="S265" s="92" t="s">
        <v>1373</v>
      </c>
      <c r="T265" s="92" t="s">
        <v>1372</v>
      </c>
      <c r="U265" s="165" t="s">
        <v>643</v>
      </c>
      <c r="V265" s="93" t="s">
        <v>1349</v>
      </c>
      <c r="W265" s="94" t="s">
        <v>1002</v>
      </c>
      <c r="X265" s="95"/>
      <c r="Y265" s="97"/>
      <c r="Z265" s="97"/>
      <c r="AA265" s="99"/>
      <c r="AB265" s="97"/>
      <c r="AC265" s="98"/>
      <c r="AD265" s="124"/>
      <c r="AE265" s="97"/>
      <c r="AF265" s="98"/>
      <c r="AG265" s="123"/>
      <c r="AH265" s="97"/>
      <c r="AI265" s="98"/>
      <c r="AJ265" s="98"/>
      <c r="AK265" s="97"/>
      <c r="AL265" s="98"/>
      <c r="AM265" s="98"/>
      <c r="AN265" s="97"/>
      <c r="AO265" s="98"/>
      <c r="AP265" s="98"/>
      <c r="AQ265" s="98"/>
      <c r="AR265" s="98"/>
      <c r="AS265" s="98"/>
      <c r="AT26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5" s="101"/>
      <c r="AV265" s="1041"/>
    </row>
    <row r="266" spans="1:48" ht="35.15" customHeight="1" x14ac:dyDescent="0.3">
      <c r="A266" s="69" t="s">
        <v>2160</v>
      </c>
      <c r="B266" s="1" t="s">
        <v>1376</v>
      </c>
      <c r="C266" s="82" t="str">
        <f>MID(control[[#This Row],[Processo]],12,4)</f>
        <v>2018</v>
      </c>
      <c r="D266" s="82" t="str">
        <f>RIGHT(control[[#This Row],[Processo]],4)</f>
        <v>0224</v>
      </c>
      <c r="E266" s="85" t="s">
        <v>1377</v>
      </c>
      <c r="F266" s="86" t="s">
        <v>925</v>
      </c>
      <c r="G266" s="87" t="s">
        <v>1019</v>
      </c>
      <c r="H266" s="85" t="s">
        <v>214</v>
      </c>
      <c r="I266" s="86" t="s">
        <v>1102</v>
      </c>
      <c r="J266" s="87" t="s">
        <v>1019</v>
      </c>
      <c r="K266" s="86" t="s">
        <v>920</v>
      </c>
      <c r="L266" s="87" t="s">
        <v>76</v>
      </c>
      <c r="M266" s="87" t="s">
        <v>253</v>
      </c>
      <c r="N266" s="88">
        <v>134352.48000000001</v>
      </c>
      <c r="O266" s="89">
        <v>44118</v>
      </c>
      <c r="P266" s="90" t="s">
        <v>1465</v>
      </c>
      <c r="Q266" s="90" t="s">
        <v>1073</v>
      </c>
      <c r="R266" s="91" t="s">
        <v>17</v>
      </c>
      <c r="S266" s="109" t="s">
        <v>964</v>
      </c>
      <c r="T266" s="92" t="s">
        <v>2556</v>
      </c>
      <c r="U266" s="165" t="s">
        <v>1246</v>
      </c>
      <c r="V266" s="93" t="s">
        <v>1259</v>
      </c>
      <c r="W266" s="94" t="s">
        <v>1002</v>
      </c>
      <c r="X266" s="650" t="s">
        <v>20</v>
      </c>
      <c r="Y266" s="97">
        <v>6000</v>
      </c>
      <c r="Z266" s="97">
        <v>5000</v>
      </c>
      <c r="AA266" s="99"/>
      <c r="AB266" s="652">
        <f>2500+2500</f>
        <v>5000</v>
      </c>
      <c r="AC266" s="653" t="s">
        <v>2787</v>
      </c>
      <c r="AD266" s="651" t="s">
        <v>2786</v>
      </c>
      <c r="AE266" s="97"/>
      <c r="AF266" s="98"/>
      <c r="AG266" s="123"/>
      <c r="AH266" s="97"/>
      <c r="AI266" s="98"/>
      <c r="AJ266" s="98"/>
      <c r="AK266" s="97"/>
      <c r="AL266" s="98"/>
      <c r="AM266" s="98"/>
      <c r="AN266" s="97"/>
      <c r="AO266" s="98"/>
      <c r="AP266" s="98"/>
      <c r="AQ266" s="98"/>
      <c r="AR266" s="98"/>
      <c r="AS266" s="98"/>
      <c r="AT266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5000</v>
      </c>
      <c r="AU266" s="101"/>
      <c r="AV266" s="1041">
        <v>1</v>
      </c>
    </row>
    <row r="267" spans="1:48" ht="35.15" customHeight="1" x14ac:dyDescent="0.3">
      <c r="A267" s="69" t="s">
        <v>2161</v>
      </c>
      <c r="B267" s="1" t="s">
        <v>1381</v>
      </c>
      <c r="C267" s="82" t="str">
        <f>MID(control[[#This Row],[Processo]],12,4)</f>
        <v>2018</v>
      </c>
      <c r="D267" s="82" t="str">
        <f>RIGHT(control[[#This Row],[Processo]],4)</f>
        <v>0053</v>
      </c>
      <c r="E267" s="85" t="s">
        <v>1382</v>
      </c>
      <c r="F267" s="86" t="s">
        <v>919</v>
      </c>
      <c r="G267" s="87" t="s">
        <v>1020</v>
      </c>
      <c r="H267" s="85" t="s">
        <v>1383</v>
      </c>
      <c r="I267" s="86" t="s">
        <v>1027</v>
      </c>
      <c r="J267" s="87" t="s">
        <v>1020</v>
      </c>
      <c r="K267" s="86" t="s">
        <v>920</v>
      </c>
      <c r="L267" s="87" t="s">
        <v>323</v>
      </c>
      <c r="M267" s="87" t="s">
        <v>237</v>
      </c>
      <c r="N267" s="88">
        <v>2730000</v>
      </c>
      <c r="O267" s="89">
        <v>44120</v>
      </c>
      <c r="P267" s="90" t="s">
        <v>1384</v>
      </c>
      <c r="Q267" s="90" t="s">
        <v>1386</v>
      </c>
      <c r="R267" s="91" t="s">
        <v>17</v>
      </c>
      <c r="S267" s="92" t="s">
        <v>944</v>
      </c>
      <c r="T267" s="93" t="s">
        <v>1385</v>
      </c>
      <c r="U267" s="87" t="s">
        <v>1242</v>
      </c>
      <c r="V267" s="93" t="s">
        <v>1290</v>
      </c>
      <c r="W267" s="94" t="s">
        <v>1002</v>
      </c>
      <c r="X267" s="95"/>
      <c r="Y267" s="97"/>
      <c r="Z267" s="97"/>
      <c r="AA267" s="99"/>
      <c r="AB267" s="97"/>
      <c r="AC267" s="98"/>
      <c r="AD267" s="124"/>
      <c r="AE267" s="97"/>
      <c r="AF267" s="98"/>
      <c r="AG267" s="123"/>
      <c r="AH267" s="97"/>
      <c r="AI267" s="98"/>
      <c r="AJ267" s="98"/>
      <c r="AK267" s="97"/>
      <c r="AL267" s="98"/>
      <c r="AM267" s="98"/>
      <c r="AN267" s="97"/>
      <c r="AO267" s="98"/>
      <c r="AP267" s="98"/>
      <c r="AQ267" s="98"/>
      <c r="AR267" s="98"/>
      <c r="AS267" s="98"/>
      <c r="AT267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67" s="101"/>
      <c r="AV267" s="1041"/>
    </row>
    <row r="268" spans="1:48" ht="35.15" customHeight="1" x14ac:dyDescent="0.3">
      <c r="A268" s="69" t="s">
        <v>2162</v>
      </c>
      <c r="B268" s="1" t="s">
        <v>1387</v>
      </c>
      <c r="C268" s="82" t="str">
        <f>MID(control[[#This Row],[Processo]],12,4)</f>
        <v>2019</v>
      </c>
      <c r="D268" s="82" t="str">
        <f>RIGHT(control[[#This Row],[Processo]],4)</f>
        <v>0358</v>
      </c>
      <c r="E268" s="85" t="s">
        <v>1388</v>
      </c>
      <c r="F268" s="86" t="s">
        <v>919</v>
      </c>
      <c r="G268" s="87" t="s">
        <v>1019</v>
      </c>
      <c r="H268" s="85" t="s">
        <v>170</v>
      </c>
      <c r="I268" s="86" t="s">
        <v>921</v>
      </c>
      <c r="J268" s="87" t="s">
        <v>1019</v>
      </c>
      <c r="K268" s="86" t="s">
        <v>924</v>
      </c>
      <c r="L268" s="87" t="s">
        <v>705</v>
      </c>
      <c r="M268" s="87" t="s">
        <v>757</v>
      </c>
      <c r="N268" s="88">
        <v>15279.22</v>
      </c>
      <c r="O268" s="89">
        <v>43706</v>
      </c>
      <c r="P268" s="90" t="s">
        <v>1389</v>
      </c>
      <c r="Q268" s="90" t="s">
        <v>1073</v>
      </c>
      <c r="R268" s="91" t="s">
        <v>17</v>
      </c>
      <c r="S268" s="92" t="s">
        <v>997</v>
      </c>
      <c r="T268" s="93" t="s">
        <v>845</v>
      </c>
      <c r="U268" s="87" t="s">
        <v>1246</v>
      </c>
      <c r="V268" s="93" t="s">
        <v>1259</v>
      </c>
      <c r="W268" s="94" t="s">
        <v>1002</v>
      </c>
      <c r="X268" s="95"/>
      <c r="Y268" s="137">
        <v>4950</v>
      </c>
      <c r="Z268" s="137">
        <v>4950</v>
      </c>
      <c r="AA268" s="907"/>
      <c r="AB268" s="137"/>
      <c r="AC268" s="139"/>
      <c r="AD268" s="290"/>
      <c r="AE268" s="137"/>
      <c r="AF268" s="138"/>
      <c r="AG268" s="138"/>
      <c r="AH268" s="137"/>
      <c r="AI268" s="139"/>
      <c r="AJ268" s="139"/>
      <c r="AK268" s="137"/>
      <c r="AL268" s="139"/>
      <c r="AM268" s="139"/>
      <c r="AN268" s="139"/>
      <c r="AO268" s="140"/>
      <c r="AP268" s="141"/>
      <c r="AQ268" s="139"/>
      <c r="AR268" s="139"/>
      <c r="AS268" s="139"/>
      <c r="AT268" s="166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4950</v>
      </c>
      <c r="AU268" s="141" t="s">
        <v>20</v>
      </c>
      <c r="AV268" s="1041"/>
    </row>
    <row r="269" spans="1:48" ht="35.15" customHeight="1" x14ac:dyDescent="0.3">
      <c r="A269" s="1048" t="s">
        <v>2163</v>
      </c>
      <c r="B269" s="187" t="s">
        <v>1393</v>
      </c>
      <c r="C269" s="188" t="str">
        <f>MID(control[[#This Row],[Processo]],12,4)</f>
        <v>2013</v>
      </c>
      <c r="D269" s="188" t="str">
        <f>RIGHT(control[[#This Row],[Processo]],4)</f>
        <v>0562</v>
      </c>
      <c r="E269" s="202" t="s">
        <v>848</v>
      </c>
      <c r="F269" s="203" t="s">
        <v>925</v>
      </c>
      <c r="G269" s="204" t="s">
        <v>1019</v>
      </c>
      <c r="H269" s="202" t="s">
        <v>1397</v>
      </c>
      <c r="I269" s="203" t="s">
        <v>928</v>
      </c>
      <c r="J269" s="204" t="s">
        <v>1047</v>
      </c>
      <c r="K269" s="203" t="s">
        <v>924</v>
      </c>
      <c r="L269" s="204" t="s">
        <v>29</v>
      </c>
      <c r="M269" s="204" t="s">
        <v>474</v>
      </c>
      <c r="N269" s="205">
        <v>100422.78</v>
      </c>
      <c r="O269" s="206">
        <v>43615</v>
      </c>
      <c r="P269" s="207" t="s">
        <v>1398</v>
      </c>
      <c r="Q269" s="207" t="s">
        <v>1073</v>
      </c>
      <c r="R269" s="208" t="s">
        <v>17</v>
      </c>
      <c r="S269" s="209" t="s">
        <v>998</v>
      </c>
      <c r="T269" s="210" t="s">
        <v>850</v>
      </c>
      <c r="U269" s="204" t="s">
        <v>374</v>
      </c>
      <c r="V269" s="210" t="s">
        <v>375</v>
      </c>
      <c r="W269" s="243" t="s">
        <v>1002</v>
      </c>
      <c r="X269" s="200"/>
      <c r="Y269" s="211">
        <v>7000</v>
      </c>
      <c r="Z269" s="212" t="s">
        <v>1627</v>
      </c>
      <c r="AA269" s="233"/>
      <c r="AB269" s="211"/>
      <c r="AC269" s="220"/>
      <c r="AD269" s="287"/>
      <c r="AE269" s="211"/>
      <c r="AF269" s="220"/>
      <c r="AG269" s="214"/>
      <c r="AH269" s="211"/>
      <c r="AI269" s="220"/>
      <c r="AJ269" s="220"/>
      <c r="AK269" s="211"/>
      <c r="AL269" s="220"/>
      <c r="AM269" s="117"/>
      <c r="AN269" s="211"/>
      <c r="AO269" s="220"/>
      <c r="AP269" s="117"/>
      <c r="AQ269" s="220"/>
      <c r="AR269" s="220"/>
      <c r="AS269" s="220"/>
      <c r="AT269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69" s="218" t="s">
        <v>38</v>
      </c>
      <c r="AV269" s="1040"/>
    </row>
    <row r="270" spans="1:48" ht="35.15" customHeight="1" x14ac:dyDescent="0.3">
      <c r="A270" s="69" t="s">
        <v>2164</v>
      </c>
      <c r="B270" s="1" t="s">
        <v>1394</v>
      </c>
      <c r="C270" s="82" t="str">
        <f>MID(control[[#This Row],[Processo]],12,4)</f>
        <v>2018</v>
      </c>
      <c r="D270" s="82" t="str">
        <f>RIGHT(control[[#This Row],[Processo]],4)</f>
        <v>0358</v>
      </c>
      <c r="E270" s="85" t="s">
        <v>1399</v>
      </c>
      <c r="F270" s="86" t="s">
        <v>919</v>
      </c>
      <c r="G270" s="87" t="s">
        <v>1020</v>
      </c>
      <c r="H270" s="38" t="s">
        <v>214</v>
      </c>
      <c r="I270" s="86" t="s">
        <v>921</v>
      </c>
      <c r="J270" s="87" t="s">
        <v>1019</v>
      </c>
      <c r="K270" s="86" t="s">
        <v>924</v>
      </c>
      <c r="L270" s="87" t="s">
        <v>29</v>
      </c>
      <c r="M270" s="87" t="s">
        <v>453</v>
      </c>
      <c r="N270" s="88">
        <v>1000</v>
      </c>
      <c r="O270" s="89">
        <v>43494</v>
      </c>
      <c r="P270" s="90" t="s">
        <v>1403</v>
      </c>
      <c r="Q270" s="90" t="s">
        <v>1073</v>
      </c>
      <c r="R270" s="91" t="s">
        <v>17</v>
      </c>
      <c r="S270" s="92" t="s">
        <v>997</v>
      </c>
      <c r="T270" s="93" t="s">
        <v>845</v>
      </c>
      <c r="U270" s="87" t="s">
        <v>1246</v>
      </c>
      <c r="V270" s="93" t="s">
        <v>1259</v>
      </c>
      <c r="W270" s="94" t="s">
        <v>1002</v>
      </c>
      <c r="X270" s="95"/>
      <c r="Y270" s="137">
        <v>5950</v>
      </c>
      <c r="Z270" s="137">
        <v>5950</v>
      </c>
      <c r="AA270" s="907"/>
      <c r="AB270" s="137"/>
      <c r="AC270" s="139"/>
      <c r="AD270" s="290"/>
      <c r="AE270" s="137"/>
      <c r="AF270" s="138"/>
      <c r="AG270" s="138"/>
      <c r="AH270" s="137"/>
      <c r="AI270" s="139"/>
      <c r="AJ270" s="139"/>
      <c r="AK270" s="137"/>
      <c r="AL270" s="139"/>
      <c r="AM270" s="139"/>
      <c r="AN270" s="139"/>
      <c r="AO270" s="140"/>
      <c r="AP270" s="140"/>
      <c r="AQ270" s="140"/>
      <c r="AR270" s="140"/>
      <c r="AS270" s="140"/>
      <c r="AT270" s="166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5950</v>
      </c>
      <c r="AU270" s="141"/>
      <c r="AV270" s="1041"/>
    </row>
    <row r="271" spans="1:48" ht="35.15" customHeight="1" x14ac:dyDescent="0.3">
      <c r="A271" s="69" t="s">
        <v>2165</v>
      </c>
      <c r="B271" s="1" t="s">
        <v>1395</v>
      </c>
      <c r="C271" s="82" t="str">
        <f>MID(control[[#This Row],[Processo]],12,4)</f>
        <v>2018</v>
      </c>
      <c r="D271" s="82" t="str">
        <f>RIGHT(control[[#This Row],[Processo]],4)</f>
        <v>0358</v>
      </c>
      <c r="E271" s="85" t="s">
        <v>1400</v>
      </c>
      <c r="F271" s="86" t="s">
        <v>925</v>
      </c>
      <c r="G271" s="87" t="s">
        <v>1019</v>
      </c>
      <c r="H271" s="38" t="s">
        <v>844</v>
      </c>
      <c r="I271" s="86" t="s">
        <v>1102</v>
      </c>
      <c r="J271" s="87" t="s">
        <v>1019</v>
      </c>
      <c r="K271" s="86" t="s">
        <v>924</v>
      </c>
      <c r="L271" s="87" t="s">
        <v>29</v>
      </c>
      <c r="M271" s="87" t="s">
        <v>92</v>
      </c>
      <c r="N271" s="88">
        <v>1000</v>
      </c>
      <c r="O271" s="89">
        <v>43538</v>
      </c>
      <c r="P271" s="90" t="s">
        <v>1404</v>
      </c>
      <c r="Q271" s="90" t="s">
        <v>1073</v>
      </c>
      <c r="R271" s="91" t="s">
        <v>17</v>
      </c>
      <c r="S271" s="92" t="s">
        <v>997</v>
      </c>
      <c r="T271" s="93" t="s">
        <v>845</v>
      </c>
      <c r="U271" s="87" t="s">
        <v>1246</v>
      </c>
      <c r="V271" s="93" t="s">
        <v>1259</v>
      </c>
      <c r="W271" s="94" t="s">
        <v>1002</v>
      </c>
      <c r="X271" s="95"/>
      <c r="Y271" s="137">
        <v>6650</v>
      </c>
      <c r="Z271" s="137">
        <f>3325+628+242</f>
        <v>4195</v>
      </c>
      <c r="AA271" s="907"/>
      <c r="AB271" s="137"/>
      <c r="AC271" s="139"/>
      <c r="AD271" s="290"/>
      <c r="AE271" s="137"/>
      <c r="AF271" s="138"/>
      <c r="AG271" s="138"/>
      <c r="AH271" s="137"/>
      <c r="AI271" s="139"/>
      <c r="AJ271" s="139"/>
      <c r="AK271" s="137"/>
      <c r="AL271" s="139"/>
      <c r="AM271" s="139"/>
      <c r="AN271" s="139"/>
      <c r="AO271" s="140"/>
      <c r="AP271" s="140"/>
      <c r="AQ271" s="140"/>
      <c r="AR271" s="140"/>
      <c r="AS271" s="140"/>
      <c r="AT271" s="166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4195</v>
      </c>
      <c r="AU271" s="141"/>
      <c r="AV271" s="1041"/>
    </row>
    <row r="272" spans="1:48" ht="35.15" customHeight="1" x14ac:dyDescent="0.3">
      <c r="A272" s="69" t="s">
        <v>2166</v>
      </c>
      <c r="B272" s="1" t="s">
        <v>1408</v>
      </c>
      <c r="C272" s="82" t="str">
        <f>MID(control[[#This Row],[Processo]],12,4)</f>
        <v>2015</v>
      </c>
      <c r="D272" s="145" t="s">
        <v>1425</v>
      </c>
      <c r="E272" s="85" t="s">
        <v>1409</v>
      </c>
      <c r="F272" s="86" t="s">
        <v>925</v>
      </c>
      <c r="G272" s="87" t="s">
        <v>1019</v>
      </c>
      <c r="H272" s="38" t="s">
        <v>1410</v>
      </c>
      <c r="I272" s="86" t="s">
        <v>1102</v>
      </c>
      <c r="J272" s="87" t="s">
        <v>1019</v>
      </c>
      <c r="K272" s="86" t="s">
        <v>924</v>
      </c>
      <c r="L272" s="87" t="s">
        <v>29</v>
      </c>
      <c r="M272" s="87" t="s">
        <v>215</v>
      </c>
      <c r="N272" s="88">
        <v>76898.63</v>
      </c>
      <c r="O272" s="89">
        <v>43543</v>
      </c>
      <c r="P272" s="90" t="s">
        <v>1411</v>
      </c>
      <c r="Q272" s="90" t="s">
        <v>1073</v>
      </c>
      <c r="R272" s="91" t="s">
        <v>17</v>
      </c>
      <c r="S272" s="92" t="s">
        <v>995</v>
      </c>
      <c r="T272" s="93" t="s">
        <v>525</v>
      </c>
      <c r="U272" s="109" t="s">
        <v>374</v>
      </c>
      <c r="V272" s="110" t="s">
        <v>375</v>
      </c>
      <c r="W272" s="94" t="s">
        <v>1002</v>
      </c>
      <c r="X272" s="95"/>
      <c r="Y272" s="137">
        <v>2500</v>
      </c>
      <c r="Z272" s="137"/>
      <c r="AA272" s="907"/>
      <c r="AB272" s="137"/>
      <c r="AC272" s="139"/>
      <c r="AD272" s="290"/>
      <c r="AE272" s="137"/>
      <c r="AF272" s="138"/>
      <c r="AG272" s="138"/>
      <c r="AH272" s="137"/>
      <c r="AI272" s="139"/>
      <c r="AJ272" s="139"/>
      <c r="AK272" s="137"/>
      <c r="AL272" s="139"/>
      <c r="AM272" s="139"/>
      <c r="AN272" s="139"/>
      <c r="AO272" s="140"/>
      <c r="AP272" s="140"/>
      <c r="AQ272" s="140"/>
      <c r="AR272" s="140"/>
      <c r="AS272" s="166"/>
      <c r="AT272" s="15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2" s="141"/>
      <c r="AV272" s="1041"/>
    </row>
    <row r="273" spans="1:48" ht="35.15" customHeight="1" thickBot="1" x14ac:dyDescent="0.35">
      <c r="A273" s="69" t="s">
        <v>2167</v>
      </c>
      <c r="B273" s="1" t="s">
        <v>1396</v>
      </c>
      <c r="C273" s="82" t="str">
        <f>MID(control[[#This Row],[Processo]],12,4)</f>
        <v>2020</v>
      </c>
      <c r="D273" s="82" t="str">
        <f>RIGHT(control[[#This Row],[Processo]],4)</f>
        <v>0355</v>
      </c>
      <c r="E273" s="85" t="s">
        <v>1401</v>
      </c>
      <c r="F273" s="86" t="s">
        <v>925</v>
      </c>
      <c r="G273" s="87" t="s">
        <v>1020</v>
      </c>
      <c r="H273" s="38" t="s">
        <v>1254</v>
      </c>
      <c r="I273" s="86" t="s">
        <v>1023</v>
      </c>
      <c r="J273" s="87" t="s">
        <v>1020</v>
      </c>
      <c r="K273" s="86" t="s">
        <v>924</v>
      </c>
      <c r="L273" s="87" t="s">
        <v>29</v>
      </c>
      <c r="M273" s="87" t="s">
        <v>1402</v>
      </c>
      <c r="N273" s="88">
        <v>8136</v>
      </c>
      <c r="O273" s="89">
        <v>44106</v>
      </c>
      <c r="P273" s="90" t="s">
        <v>1407</v>
      </c>
      <c r="Q273" s="90" t="s">
        <v>1073</v>
      </c>
      <c r="R273" s="91" t="s">
        <v>17</v>
      </c>
      <c r="S273" s="92" t="s">
        <v>1405</v>
      </c>
      <c r="T273" s="93" t="s">
        <v>1406</v>
      </c>
      <c r="U273" s="1144" t="s">
        <v>1253</v>
      </c>
      <c r="V273" s="1145" t="s">
        <v>653</v>
      </c>
      <c r="W273" s="94" t="s">
        <v>1002</v>
      </c>
      <c r="X273" s="95"/>
      <c r="Y273" s="137" t="s">
        <v>15</v>
      </c>
      <c r="Z273" s="137"/>
      <c r="AA273" s="907"/>
      <c r="AB273" s="137"/>
      <c r="AC273" s="139"/>
      <c r="AD273" s="290"/>
      <c r="AE273" s="137"/>
      <c r="AF273" s="138"/>
      <c r="AG273" s="138"/>
      <c r="AH273" s="137"/>
      <c r="AI273" s="139"/>
      <c r="AJ273" s="139"/>
      <c r="AK273" s="137"/>
      <c r="AL273" s="139"/>
      <c r="AM273" s="139"/>
      <c r="AN273" s="139"/>
      <c r="AO273" s="140"/>
      <c r="AP273" s="140"/>
      <c r="AQ273" s="140"/>
      <c r="AR273" s="166"/>
      <c r="AS273" s="151"/>
      <c r="AT273" s="14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3" s="141"/>
      <c r="AV273" s="1041">
        <v>-1</v>
      </c>
    </row>
    <row r="274" spans="1:48" ht="35.15" customHeight="1" thickBot="1" x14ac:dyDescent="0.35">
      <c r="A274" s="69" t="s">
        <v>2168</v>
      </c>
      <c r="B274" s="1" t="s">
        <v>1412</v>
      </c>
      <c r="C274" s="82" t="str">
        <f>MID(control[[#This Row],[Processo]],12,4)</f>
        <v>2018</v>
      </c>
      <c r="D274" s="82" t="str">
        <f>RIGHT(control[[#This Row],[Processo]],4)</f>
        <v>0019</v>
      </c>
      <c r="E274" s="85" t="s">
        <v>1430</v>
      </c>
      <c r="F274" s="87" t="s">
        <v>0</v>
      </c>
      <c r="G274" s="87" t="s">
        <v>0</v>
      </c>
      <c r="H274" s="85" t="s">
        <v>0</v>
      </c>
      <c r="I274" s="87" t="s">
        <v>0</v>
      </c>
      <c r="J274" s="87"/>
      <c r="K274" s="86" t="s">
        <v>924</v>
      </c>
      <c r="L274" s="87" t="s">
        <v>0</v>
      </c>
      <c r="M274" s="87" t="s">
        <v>0</v>
      </c>
      <c r="N274" s="149" t="s">
        <v>0</v>
      </c>
      <c r="O274" s="87" t="s">
        <v>0</v>
      </c>
      <c r="P274" s="87" t="s">
        <v>0</v>
      </c>
      <c r="Q274" s="87" t="s">
        <v>0</v>
      </c>
      <c r="R274" s="91" t="s">
        <v>17</v>
      </c>
      <c r="S274" s="92" t="s">
        <v>995</v>
      </c>
      <c r="T274" s="93" t="s">
        <v>525</v>
      </c>
      <c r="U274" s="105" t="s">
        <v>374</v>
      </c>
      <c r="V274" s="109" t="s">
        <v>375</v>
      </c>
      <c r="W274" s="94" t="s">
        <v>1002</v>
      </c>
      <c r="X274" s="95"/>
      <c r="Y274" s="167">
        <v>2500</v>
      </c>
      <c r="Z274" s="168"/>
      <c r="AA274" s="907"/>
      <c r="AB274" s="137"/>
      <c r="AC274" s="139"/>
      <c r="AD274" s="290"/>
      <c r="AE274" s="137"/>
      <c r="AF274" s="139"/>
      <c r="AG274" s="138"/>
      <c r="AH274" s="137"/>
      <c r="AI274" s="139"/>
      <c r="AJ274" s="139"/>
      <c r="AK274" s="137"/>
      <c r="AL274" s="139"/>
      <c r="AM274" s="98"/>
      <c r="AN274" s="137"/>
      <c r="AO274" s="139"/>
      <c r="AP274" s="98"/>
      <c r="AQ274" s="139"/>
      <c r="AR274" s="139"/>
      <c r="AS274" s="139"/>
      <c r="AT274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4" s="141"/>
      <c r="AV274" s="1041"/>
    </row>
    <row r="275" spans="1:48" ht="35.15" customHeight="1" x14ac:dyDescent="0.3">
      <c r="A275" s="69" t="s">
        <v>2169</v>
      </c>
      <c r="B275" s="1" t="s">
        <v>1413</v>
      </c>
      <c r="C275" s="82" t="str">
        <f>MID(control[[#This Row],[Processo]],12,4)</f>
        <v>2018</v>
      </c>
      <c r="D275" s="82" t="str">
        <f>RIGHT(control[[#This Row],[Processo]],4)</f>
        <v>0019</v>
      </c>
      <c r="E275" s="85" t="s">
        <v>1414</v>
      </c>
      <c r="F275" s="86" t="s">
        <v>925</v>
      </c>
      <c r="G275" s="87" t="s">
        <v>1020</v>
      </c>
      <c r="H275" s="85" t="s">
        <v>1415</v>
      </c>
      <c r="I275" s="86" t="s">
        <v>1023</v>
      </c>
      <c r="J275" s="87" t="s">
        <v>1020</v>
      </c>
      <c r="K275" s="86" t="s">
        <v>924</v>
      </c>
      <c r="L275" s="87" t="s">
        <v>141</v>
      </c>
      <c r="M275" s="87" t="s">
        <v>318</v>
      </c>
      <c r="N275" s="88">
        <v>12725.83</v>
      </c>
      <c r="O275" s="89">
        <v>43657</v>
      </c>
      <c r="P275" s="90" t="s">
        <v>1416</v>
      </c>
      <c r="Q275" s="90" t="s">
        <v>1073</v>
      </c>
      <c r="R275" s="91" t="s">
        <v>17</v>
      </c>
      <c r="S275" s="92" t="s">
        <v>995</v>
      </c>
      <c r="T275" s="93" t="s">
        <v>525</v>
      </c>
      <c r="U275" s="105" t="s">
        <v>374</v>
      </c>
      <c r="V275" s="110" t="s">
        <v>375</v>
      </c>
      <c r="W275" s="94" t="s">
        <v>1002</v>
      </c>
      <c r="X275" s="95"/>
      <c r="Y275" s="137">
        <v>2500</v>
      </c>
      <c r="Z275" s="168"/>
      <c r="AA275" s="907"/>
      <c r="AB275" s="137"/>
      <c r="AC275" s="139"/>
      <c r="AD275" s="290"/>
      <c r="AE275" s="137"/>
      <c r="AF275" s="139"/>
      <c r="AG275" s="138"/>
      <c r="AH275" s="137"/>
      <c r="AI275" s="139"/>
      <c r="AJ275" s="139"/>
      <c r="AK275" s="137"/>
      <c r="AL275" s="139"/>
      <c r="AM275" s="98"/>
      <c r="AN275" s="137"/>
      <c r="AO275" s="139"/>
      <c r="AP275" s="98"/>
      <c r="AQ275" s="139"/>
      <c r="AR275" s="139"/>
      <c r="AS275" s="139"/>
      <c r="AT275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75" s="141"/>
      <c r="AV275" s="1041"/>
    </row>
    <row r="276" spans="1:48" ht="35.15" customHeight="1" x14ac:dyDescent="0.3">
      <c r="A276" s="1048" t="s">
        <v>2170</v>
      </c>
      <c r="B276" s="187" t="s">
        <v>1417</v>
      </c>
      <c r="C276" s="188" t="str">
        <f>MID(control[[#This Row],[Processo]],12,4)</f>
        <v>2019</v>
      </c>
      <c r="D276" s="188" t="str">
        <f>RIGHT(control[[#This Row],[Processo]],4)</f>
        <v>0358</v>
      </c>
      <c r="E276" s="202" t="s">
        <v>1418</v>
      </c>
      <c r="F276" s="203" t="s">
        <v>925</v>
      </c>
      <c r="G276" s="204" t="s">
        <v>1020</v>
      </c>
      <c r="H276" s="202" t="s">
        <v>1419</v>
      </c>
      <c r="I276" s="203" t="s">
        <v>1023</v>
      </c>
      <c r="J276" s="204" t="s">
        <v>1020</v>
      </c>
      <c r="K276" s="203" t="s">
        <v>924</v>
      </c>
      <c r="L276" s="204" t="s">
        <v>29</v>
      </c>
      <c r="M276" s="204" t="s">
        <v>1420</v>
      </c>
      <c r="N276" s="205">
        <v>10000</v>
      </c>
      <c r="O276" s="206">
        <v>43662</v>
      </c>
      <c r="P276" s="207" t="s">
        <v>1421</v>
      </c>
      <c r="Q276" s="207" t="s">
        <v>1073</v>
      </c>
      <c r="R276" s="208" t="s">
        <v>17</v>
      </c>
      <c r="S276" s="209" t="s">
        <v>997</v>
      </c>
      <c r="T276" s="210" t="s">
        <v>845</v>
      </c>
      <c r="U276" s="204" t="s">
        <v>1246</v>
      </c>
      <c r="V276" s="210" t="s">
        <v>1259</v>
      </c>
      <c r="W276" s="243" t="s">
        <v>1002</v>
      </c>
      <c r="X276" s="200"/>
      <c r="Y276" s="211">
        <v>15000</v>
      </c>
      <c r="Z276" s="212" t="s">
        <v>1627</v>
      </c>
      <c r="AA276" s="233"/>
      <c r="AB276" s="213"/>
      <c r="AC276" s="214"/>
      <c r="AD276" s="215"/>
      <c r="AE276" s="211"/>
      <c r="AF276" s="220"/>
      <c r="AG276" s="214"/>
      <c r="AH276" s="211"/>
      <c r="AI276" s="220"/>
      <c r="AJ276" s="220"/>
      <c r="AK276" s="211"/>
      <c r="AL276" s="220"/>
      <c r="AM276" s="117"/>
      <c r="AN276" s="211"/>
      <c r="AO276" s="220"/>
      <c r="AP276" s="117"/>
      <c r="AQ276" s="220"/>
      <c r="AR276" s="220"/>
      <c r="AS276" s="220"/>
      <c r="AT276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76" s="218"/>
      <c r="AV276" s="1040"/>
    </row>
    <row r="277" spans="1:48" ht="35.15" customHeight="1" x14ac:dyDescent="0.3">
      <c r="A277" s="69" t="s">
        <v>2171</v>
      </c>
      <c r="B277" s="1" t="s">
        <v>1422</v>
      </c>
      <c r="C277" s="82" t="str">
        <f>MID(control[[#This Row],[Processo]],12,4)</f>
        <v>2017</v>
      </c>
      <c r="D277" s="82" t="str">
        <f>RIGHT(control[[#This Row],[Processo]],4)</f>
        <v>6100</v>
      </c>
      <c r="E277" s="85" t="s">
        <v>1431</v>
      </c>
      <c r="F277" s="86" t="s">
        <v>931</v>
      </c>
      <c r="G277" s="87" t="s">
        <v>1047</v>
      </c>
      <c r="H277" s="85" t="s">
        <v>922</v>
      </c>
      <c r="I277" s="86" t="s">
        <v>934</v>
      </c>
      <c r="J277" s="87" t="s">
        <v>1020</v>
      </c>
      <c r="K277" s="86" t="s">
        <v>924</v>
      </c>
      <c r="L277" s="87" t="s">
        <v>86</v>
      </c>
      <c r="M277" s="87" t="s">
        <v>215</v>
      </c>
      <c r="N277" s="88">
        <v>20000</v>
      </c>
      <c r="O277" s="89">
        <v>43781</v>
      </c>
      <c r="P277" s="90" t="s">
        <v>1433</v>
      </c>
      <c r="Q277" s="90" t="s">
        <v>1432</v>
      </c>
      <c r="R277" s="91" t="s">
        <v>25</v>
      </c>
      <c r="S277" s="92" t="s">
        <v>1435</v>
      </c>
      <c r="T277" s="93" t="s">
        <v>1434</v>
      </c>
      <c r="U277" s="105" t="s">
        <v>1246</v>
      </c>
      <c r="V277" s="110" t="s">
        <v>1259</v>
      </c>
      <c r="W277" s="94" t="s">
        <v>1002</v>
      </c>
      <c r="X277" s="95"/>
      <c r="Y277" s="137">
        <v>9000</v>
      </c>
      <c r="Z277" s="137">
        <v>4500</v>
      </c>
      <c r="AA277" s="907"/>
      <c r="AB277" s="137"/>
      <c r="AC277" s="139"/>
      <c r="AD277" s="290"/>
      <c r="AE277" s="137"/>
      <c r="AF277" s="138"/>
      <c r="AG277" s="138"/>
      <c r="AH277" s="137"/>
      <c r="AI277" s="139"/>
      <c r="AJ277" s="139"/>
      <c r="AK277" s="137"/>
      <c r="AL277" s="139"/>
      <c r="AM277" s="139"/>
      <c r="AN277" s="139"/>
      <c r="AO277" s="140"/>
      <c r="AP277" s="141"/>
      <c r="AQ277" s="139"/>
      <c r="AR277" s="139"/>
      <c r="AS277" s="139"/>
      <c r="AT277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4500</v>
      </c>
      <c r="AU277" s="141"/>
      <c r="AV277" s="1041"/>
    </row>
    <row r="278" spans="1:48" ht="35.15" customHeight="1" x14ac:dyDescent="0.3">
      <c r="A278" s="69" t="s">
        <v>2172</v>
      </c>
      <c r="B278" s="183" t="s">
        <v>1423</v>
      </c>
      <c r="C278" s="82" t="str">
        <f>MID(control[[#This Row],[Processo]],12,4)</f>
        <v>2019</v>
      </c>
      <c r="D278" s="82" t="str">
        <f>RIGHT(control[[#This Row],[Processo]],4)</f>
        <v>6119</v>
      </c>
      <c r="E278" s="85" t="s">
        <v>922</v>
      </c>
      <c r="F278" s="86" t="s">
        <v>925</v>
      </c>
      <c r="G278" s="87" t="s">
        <v>1020</v>
      </c>
      <c r="H278" s="85" t="s">
        <v>1436</v>
      </c>
      <c r="I278" s="86" t="s">
        <v>928</v>
      </c>
      <c r="J278" s="87" t="s">
        <v>1047</v>
      </c>
      <c r="K278" s="86" t="s">
        <v>924</v>
      </c>
      <c r="L278" s="87" t="s">
        <v>135</v>
      </c>
      <c r="M278" s="87" t="s">
        <v>1437</v>
      </c>
      <c r="N278" s="88">
        <v>72633.210000000006</v>
      </c>
      <c r="O278" s="89">
        <v>43475</v>
      </c>
      <c r="P278" s="90" t="s">
        <v>1439</v>
      </c>
      <c r="Q278" s="90" t="s">
        <v>1438</v>
      </c>
      <c r="R278" s="91" t="s">
        <v>25</v>
      </c>
      <c r="S278" s="109" t="s">
        <v>959</v>
      </c>
      <c r="T278" s="110" t="s">
        <v>131</v>
      </c>
      <c r="U278" s="105" t="s">
        <v>1246</v>
      </c>
      <c r="V278" s="110" t="s">
        <v>1259</v>
      </c>
      <c r="W278" s="94" t="s">
        <v>1002</v>
      </c>
      <c r="X278" s="95"/>
      <c r="Y278" s="137">
        <v>6000</v>
      </c>
      <c r="Z278" s="137">
        <v>3000</v>
      </c>
      <c r="AA278" s="907"/>
      <c r="AB278" s="137"/>
      <c r="AC278" s="139"/>
      <c r="AD278" s="290"/>
      <c r="AE278" s="137"/>
      <c r="AF278" s="138"/>
      <c r="AG278" s="138"/>
      <c r="AH278" s="137"/>
      <c r="AI278" s="139"/>
      <c r="AJ278" s="139"/>
      <c r="AK278" s="137"/>
      <c r="AL278" s="139"/>
      <c r="AM278" s="139"/>
      <c r="AN278" s="139"/>
      <c r="AO278" s="140"/>
      <c r="AP278" s="141"/>
      <c r="AQ278" s="139"/>
      <c r="AR278" s="139"/>
      <c r="AS278" s="139"/>
      <c r="AT278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78" s="141" t="s">
        <v>20</v>
      </c>
      <c r="AV278" s="1041"/>
    </row>
    <row r="279" spans="1:48" ht="35.15" customHeight="1" x14ac:dyDescent="0.3">
      <c r="A279" s="69" t="s">
        <v>2173</v>
      </c>
      <c r="B279" s="183" t="s">
        <v>1424</v>
      </c>
      <c r="C279" s="82" t="str">
        <f>MID(control[[#This Row],[Processo]],12,4)</f>
        <v>2005</v>
      </c>
      <c r="D279" s="82" t="str">
        <f>RIGHT(control[[#This Row],[Processo]],4)</f>
        <v>6119</v>
      </c>
      <c r="E279" s="85" t="s">
        <v>1440</v>
      </c>
      <c r="F279" s="86" t="s">
        <v>919</v>
      </c>
      <c r="G279" s="87" t="s">
        <v>1020</v>
      </c>
      <c r="H279" s="85" t="s">
        <v>932</v>
      </c>
      <c r="I279" s="86" t="s">
        <v>1027</v>
      </c>
      <c r="J279" s="87" t="s">
        <v>1020</v>
      </c>
      <c r="K279" s="86" t="s">
        <v>924</v>
      </c>
      <c r="L279" s="87" t="s">
        <v>323</v>
      </c>
      <c r="M279" s="87" t="s">
        <v>1441</v>
      </c>
      <c r="N279" s="88">
        <v>871143.81</v>
      </c>
      <c r="O279" s="89">
        <v>43846</v>
      </c>
      <c r="P279" s="90" t="s">
        <v>1444</v>
      </c>
      <c r="Q279" s="90" t="s">
        <v>1446</v>
      </c>
      <c r="R279" s="91" t="s">
        <v>25</v>
      </c>
      <c r="S279" s="109" t="s">
        <v>959</v>
      </c>
      <c r="T279" s="93" t="s">
        <v>1442</v>
      </c>
      <c r="U279" s="87" t="s">
        <v>1242</v>
      </c>
      <c r="V279" s="93" t="s">
        <v>1261</v>
      </c>
      <c r="W279" s="180" t="s">
        <v>19</v>
      </c>
      <c r="X279" s="95"/>
      <c r="Y279" s="137">
        <v>14000</v>
      </c>
      <c r="Z279" s="137">
        <v>14000</v>
      </c>
      <c r="AA279" s="907"/>
      <c r="AB279" s="137"/>
      <c r="AC279" s="139"/>
      <c r="AD279" s="290"/>
      <c r="AE279" s="137"/>
      <c r="AF279" s="138"/>
      <c r="AG279" s="138"/>
      <c r="AH279" s="137"/>
      <c r="AI279" s="139"/>
      <c r="AJ279" s="139"/>
      <c r="AK279" s="137"/>
      <c r="AL279" s="139"/>
      <c r="AM279" s="139"/>
      <c r="AN279" s="139"/>
      <c r="AO279" s="140"/>
      <c r="AP279" s="141"/>
      <c r="AQ279" s="139"/>
      <c r="AR279" s="139"/>
      <c r="AS279" s="139"/>
      <c r="AT279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14000</v>
      </c>
      <c r="AU279" s="141" t="s">
        <v>20</v>
      </c>
      <c r="AV279" s="1041"/>
    </row>
    <row r="280" spans="1:48" ht="35.15" customHeight="1" x14ac:dyDescent="0.3">
      <c r="A280" s="69" t="s">
        <v>2174</v>
      </c>
      <c r="B280" s="183" t="s">
        <v>1426</v>
      </c>
      <c r="C280" s="82" t="str">
        <f>MID(control[[#This Row],[Processo]],12,4)</f>
        <v>2018</v>
      </c>
      <c r="D280" s="82" t="str">
        <f>RIGHT(control[[#This Row],[Processo]],4)</f>
        <v>6119</v>
      </c>
      <c r="E280" s="85" t="s">
        <v>1445</v>
      </c>
      <c r="F280" s="86" t="s">
        <v>931</v>
      </c>
      <c r="G280" s="87" t="s">
        <v>1020</v>
      </c>
      <c r="H280" s="85" t="s">
        <v>922</v>
      </c>
      <c r="I280" s="86" t="s">
        <v>934</v>
      </c>
      <c r="J280" s="87" t="s">
        <v>1020</v>
      </c>
      <c r="K280" s="86" t="s">
        <v>924</v>
      </c>
      <c r="L280" s="87" t="s">
        <v>86</v>
      </c>
      <c r="M280" s="87" t="s">
        <v>564</v>
      </c>
      <c r="N280" s="88">
        <v>152676.32</v>
      </c>
      <c r="O280" s="89">
        <v>43584</v>
      </c>
      <c r="P280" s="90" t="s">
        <v>1447</v>
      </c>
      <c r="Q280" s="90" t="s">
        <v>1443</v>
      </c>
      <c r="R280" s="91" t="s">
        <v>25</v>
      </c>
      <c r="S280" s="109" t="s">
        <v>959</v>
      </c>
      <c r="T280" s="93" t="s">
        <v>1442</v>
      </c>
      <c r="U280" s="105" t="s">
        <v>1246</v>
      </c>
      <c r="V280" s="110" t="s">
        <v>1259</v>
      </c>
      <c r="W280" s="94" t="s">
        <v>1002</v>
      </c>
      <c r="X280" s="95"/>
      <c r="Y280" s="137">
        <v>6300</v>
      </c>
      <c r="Z280" s="137">
        <v>3000</v>
      </c>
      <c r="AA280" s="907"/>
      <c r="AB280" s="137"/>
      <c r="AC280" s="139"/>
      <c r="AD280" s="290"/>
      <c r="AE280" s="137"/>
      <c r="AF280" s="138"/>
      <c r="AG280" s="138"/>
      <c r="AH280" s="137"/>
      <c r="AI280" s="139"/>
      <c r="AJ280" s="139"/>
      <c r="AK280" s="137"/>
      <c r="AL280" s="139"/>
      <c r="AM280" s="139"/>
      <c r="AN280" s="139"/>
      <c r="AO280" s="140"/>
      <c r="AP280" s="141"/>
      <c r="AQ280" s="139"/>
      <c r="AR280" s="139"/>
      <c r="AS280" s="139"/>
      <c r="AT280" s="159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80" s="141"/>
      <c r="AV280" s="1041"/>
    </row>
    <row r="281" spans="1:48" ht="35.15" customHeight="1" x14ac:dyDescent="0.3">
      <c r="A281" s="1048" t="s">
        <v>2175</v>
      </c>
      <c r="B281" s="409" t="s">
        <v>1427</v>
      </c>
      <c r="C281" s="188" t="str">
        <f>MID(control[[#This Row],[Processo]],12,4)</f>
        <v>2018</v>
      </c>
      <c r="D281" s="188" t="str">
        <f>RIGHT(control[[#This Row],[Processo]],4)</f>
        <v>6119</v>
      </c>
      <c r="E281" s="202" t="s">
        <v>1450</v>
      </c>
      <c r="F281" s="203" t="s">
        <v>919</v>
      </c>
      <c r="G281" s="204" t="s">
        <v>1020</v>
      </c>
      <c r="H281" s="202" t="s">
        <v>922</v>
      </c>
      <c r="I281" s="203" t="s">
        <v>1027</v>
      </c>
      <c r="J281" s="204" t="s">
        <v>1020</v>
      </c>
      <c r="K281" s="203" t="s">
        <v>924</v>
      </c>
      <c r="L281" s="204" t="s">
        <v>323</v>
      </c>
      <c r="M281" s="204" t="s">
        <v>1448</v>
      </c>
      <c r="N281" s="205">
        <v>102600</v>
      </c>
      <c r="O281" s="206">
        <v>43536</v>
      </c>
      <c r="P281" s="207" t="s">
        <v>1449</v>
      </c>
      <c r="Q281" s="207" t="s">
        <v>1449</v>
      </c>
      <c r="R281" s="208" t="s">
        <v>25</v>
      </c>
      <c r="S281" s="209" t="s">
        <v>959</v>
      </c>
      <c r="T281" s="210" t="s">
        <v>1442</v>
      </c>
      <c r="U281" s="204" t="s">
        <v>1246</v>
      </c>
      <c r="V281" s="210" t="s">
        <v>1259</v>
      </c>
      <c r="W281" s="243" t="s">
        <v>1002</v>
      </c>
      <c r="X281" s="200"/>
      <c r="Y281" s="211">
        <v>6300</v>
      </c>
      <c r="Z281" s="212" t="s">
        <v>1627</v>
      </c>
      <c r="AA281" s="233"/>
      <c r="AB281" s="213"/>
      <c r="AC281" s="214"/>
      <c r="AD281" s="215"/>
      <c r="AE281" s="211"/>
      <c r="AF281" s="220"/>
      <c r="AG281" s="214"/>
      <c r="AH281" s="211"/>
      <c r="AI281" s="220"/>
      <c r="AJ281" s="220"/>
      <c r="AK281" s="211"/>
      <c r="AL281" s="220"/>
      <c r="AM281" s="117"/>
      <c r="AN281" s="211"/>
      <c r="AO281" s="220"/>
      <c r="AP281" s="117"/>
      <c r="AQ281" s="220"/>
      <c r="AR281" s="220"/>
      <c r="AS281" s="220"/>
      <c r="AT281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281" s="218" t="s">
        <v>38</v>
      </c>
      <c r="AV281" s="1040"/>
    </row>
    <row r="282" spans="1:48" ht="35.15" customHeight="1" x14ac:dyDescent="0.3">
      <c r="A282" s="69" t="s">
        <v>2176</v>
      </c>
      <c r="B282" s="1" t="s">
        <v>1428</v>
      </c>
      <c r="C282" s="82" t="str">
        <f>MID(control[[#This Row],[Processo]],12,4)</f>
        <v>2013</v>
      </c>
      <c r="D282" s="82" t="str">
        <f>RIGHT(control[[#This Row],[Processo]],4)</f>
        <v>6182</v>
      </c>
      <c r="E282" s="85" t="s">
        <v>173</v>
      </c>
      <c r="F282" s="86" t="s">
        <v>931</v>
      </c>
      <c r="G282" s="87" t="s">
        <v>1020</v>
      </c>
      <c r="H282" s="85" t="s">
        <v>932</v>
      </c>
      <c r="I282" s="86" t="s">
        <v>934</v>
      </c>
      <c r="J282" s="87" t="s">
        <v>1020</v>
      </c>
      <c r="K282" s="86" t="s">
        <v>924</v>
      </c>
      <c r="L282" s="87" t="s">
        <v>82</v>
      </c>
      <c r="M282" s="333" t="s">
        <v>2454</v>
      </c>
      <c r="N282" s="88">
        <v>519512.36</v>
      </c>
      <c r="O282" s="89">
        <v>43248</v>
      </c>
      <c r="P282" s="90" t="s">
        <v>1451</v>
      </c>
      <c r="Q282" s="90" t="s">
        <v>1451</v>
      </c>
      <c r="R282" s="91" t="s">
        <v>25</v>
      </c>
      <c r="S282" s="92" t="s">
        <v>2802</v>
      </c>
      <c r="T282" s="93" t="s">
        <v>310</v>
      </c>
      <c r="U282" s="87" t="s">
        <v>1242</v>
      </c>
      <c r="V282" s="93" t="s">
        <v>1271</v>
      </c>
      <c r="W282" s="94" t="s">
        <v>1002</v>
      </c>
      <c r="X282" s="95"/>
      <c r="Y282" s="137"/>
      <c r="Z282" s="137"/>
      <c r="AA282" s="907"/>
      <c r="AB282" s="137"/>
      <c r="AC282" s="139"/>
      <c r="AD282" s="290"/>
      <c r="AE282" s="137"/>
      <c r="AF282" s="138"/>
      <c r="AG282" s="138"/>
      <c r="AH282" s="137"/>
      <c r="AI282" s="139"/>
      <c r="AJ282" s="139"/>
      <c r="AK282" s="137"/>
      <c r="AL282" s="139"/>
      <c r="AM282" s="139"/>
      <c r="AN282" s="139"/>
      <c r="AO282" s="140"/>
      <c r="AP282" s="141"/>
      <c r="AQ282" s="139"/>
      <c r="AR282" s="139"/>
      <c r="AS282" s="139"/>
      <c r="AT282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2" s="141"/>
      <c r="AV282" s="1041"/>
    </row>
    <row r="283" spans="1:48" ht="35.15" customHeight="1" x14ac:dyDescent="0.3">
      <c r="A283" s="69" t="s">
        <v>2177</v>
      </c>
      <c r="B283" s="1" t="s">
        <v>1429</v>
      </c>
      <c r="C283" s="82" t="str">
        <f>MID(control[[#This Row],[Processo]],12,4)</f>
        <v>2014</v>
      </c>
      <c r="D283" s="82" t="str">
        <f>RIGHT(control[[#This Row],[Processo]],4)</f>
        <v>6182</v>
      </c>
      <c r="E283" s="85" t="s">
        <v>1452</v>
      </c>
      <c r="F283" s="86" t="s">
        <v>931</v>
      </c>
      <c r="G283" s="87" t="s">
        <v>1020</v>
      </c>
      <c r="H283" s="85" t="s">
        <v>932</v>
      </c>
      <c r="I283" s="86" t="s">
        <v>934</v>
      </c>
      <c r="J283" s="87" t="s">
        <v>1020</v>
      </c>
      <c r="K283" s="86" t="s">
        <v>924</v>
      </c>
      <c r="L283" s="87" t="s">
        <v>82</v>
      </c>
      <c r="M283" s="333" t="s">
        <v>2590</v>
      </c>
      <c r="N283" s="88">
        <v>890575.42</v>
      </c>
      <c r="O283" s="89">
        <v>43430</v>
      </c>
      <c r="P283" s="90"/>
      <c r="Q283" s="90"/>
      <c r="R283" s="91" t="s">
        <v>25</v>
      </c>
      <c r="S283" s="92" t="s">
        <v>2802</v>
      </c>
      <c r="T283" s="93" t="s">
        <v>310</v>
      </c>
      <c r="U283" s="87" t="s">
        <v>1242</v>
      </c>
      <c r="V283" s="93" t="s">
        <v>1271</v>
      </c>
      <c r="W283" s="94" t="s">
        <v>1002</v>
      </c>
      <c r="X283" s="95"/>
      <c r="Y283" s="137"/>
      <c r="Z283" s="137"/>
      <c r="AA283" s="907"/>
      <c r="AB283" s="137"/>
      <c r="AC283" s="139"/>
      <c r="AD283" s="290"/>
      <c r="AE283" s="137"/>
      <c r="AF283" s="138"/>
      <c r="AG283" s="138"/>
      <c r="AH283" s="137"/>
      <c r="AI283" s="139"/>
      <c r="AJ283" s="139"/>
      <c r="AK283" s="137"/>
      <c r="AL283" s="139"/>
      <c r="AM283" s="139"/>
      <c r="AN283" s="139"/>
      <c r="AO283" s="140"/>
      <c r="AP283" s="141"/>
      <c r="AQ283" s="139"/>
      <c r="AR283" s="139"/>
      <c r="AS283" s="139"/>
      <c r="AT283" s="169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3" s="141"/>
      <c r="AV283" s="1041"/>
    </row>
    <row r="284" spans="1:48" ht="35.15" customHeight="1" x14ac:dyDescent="0.3">
      <c r="A284" s="69" t="s">
        <v>2178</v>
      </c>
      <c r="B284" s="1" t="s">
        <v>1453</v>
      </c>
      <c r="C284" s="82" t="str">
        <f>MID(control[[#This Row],[Processo]],12,4)</f>
        <v>2020</v>
      </c>
      <c r="D284" s="82" t="str">
        <f>RIGHT(control[[#This Row],[Processo]],4)</f>
        <v>0224</v>
      </c>
      <c r="E284" s="85" t="s">
        <v>1454</v>
      </c>
      <c r="F284" s="86" t="s">
        <v>925</v>
      </c>
      <c r="G284" s="87" t="s">
        <v>1020</v>
      </c>
      <c r="H284" s="654" t="s">
        <v>1455</v>
      </c>
      <c r="I284" s="86" t="s">
        <v>1102</v>
      </c>
      <c r="J284" s="87" t="s">
        <v>1019</v>
      </c>
      <c r="K284" s="86" t="s">
        <v>923</v>
      </c>
      <c r="L284" s="87" t="s">
        <v>29</v>
      </c>
      <c r="M284" s="87" t="s">
        <v>92</v>
      </c>
      <c r="N284" s="88">
        <v>88800</v>
      </c>
      <c r="O284" s="89">
        <v>44097</v>
      </c>
      <c r="P284" s="90" t="s">
        <v>1456</v>
      </c>
      <c r="Q284" s="90" t="s">
        <v>1456</v>
      </c>
      <c r="R284" s="91" t="s">
        <v>17</v>
      </c>
      <c r="S284" s="92" t="s">
        <v>968</v>
      </c>
      <c r="T284" s="93" t="s">
        <v>767</v>
      </c>
      <c r="U284" s="969" t="s">
        <v>1298</v>
      </c>
      <c r="V284" s="967" t="s">
        <v>2993</v>
      </c>
      <c r="W284" s="94" t="s">
        <v>1002</v>
      </c>
      <c r="X284" s="95"/>
      <c r="Y284" s="97"/>
      <c r="Z284" s="97"/>
      <c r="AA284" s="99"/>
      <c r="AB284" s="97"/>
      <c r="AC284" s="98"/>
      <c r="AD284" s="124"/>
      <c r="AE284" s="97"/>
      <c r="AF284" s="98"/>
      <c r="AG284" s="123"/>
      <c r="AH284" s="97"/>
      <c r="AI284" s="98"/>
      <c r="AJ284" s="98"/>
      <c r="AK284" s="97"/>
      <c r="AL284" s="98"/>
      <c r="AM284" s="98"/>
      <c r="AN284" s="97"/>
      <c r="AO284" s="98"/>
      <c r="AP284" s="98"/>
      <c r="AQ284" s="98"/>
      <c r="AR284" s="98"/>
      <c r="AS284" s="98"/>
      <c r="AT284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4" s="101"/>
      <c r="AV284" s="1041"/>
    </row>
    <row r="285" spans="1:48" ht="35.15" customHeight="1" x14ac:dyDescent="0.3">
      <c r="A285" s="69" t="s">
        <v>2179</v>
      </c>
      <c r="B285" s="183" t="s">
        <v>1457</v>
      </c>
      <c r="C285" s="82" t="str">
        <f>MID(control[[#This Row],[Processo]],12,4)</f>
        <v>2016</v>
      </c>
      <c r="D285" s="82" t="str">
        <f>RIGHT(control[[#This Row],[Processo]],4)</f>
        <v>6105</v>
      </c>
      <c r="E285" s="85" t="s">
        <v>1458</v>
      </c>
      <c r="F285" s="86" t="s">
        <v>931</v>
      </c>
      <c r="G285" s="87" t="s">
        <v>1020</v>
      </c>
      <c r="H285" s="85" t="s">
        <v>932</v>
      </c>
      <c r="I285" s="86" t="s">
        <v>934</v>
      </c>
      <c r="J285" s="87" t="s">
        <v>1020</v>
      </c>
      <c r="K285" s="332" t="s">
        <v>2583</v>
      </c>
      <c r="L285" s="87" t="s">
        <v>82</v>
      </c>
      <c r="M285" s="87" t="s">
        <v>1459</v>
      </c>
      <c r="N285" s="88">
        <v>225247.42</v>
      </c>
      <c r="O285" s="89">
        <v>44133</v>
      </c>
      <c r="P285" s="90"/>
      <c r="Q285" s="90"/>
      <c r="R285" s="91" t="s">
        <v>25</v>
      </c>
      <c r="S285" s="92" t="s">
        <v>2800</v>
      </c>
      <c r="T285" s="93" t="s">
        <v>727</v>
      </c>
      <c r="U285" s="105" t="s">
        <v>1242</v>
      </c>
      <c r="V285" s="110" t="s">
        <v>1263</v>
      </c>
      <c r="W285" s="94" t="s">
        <v>1002</v>
      </c>
      <c r="X285" s="95"/>
      <c r="Y285" s="97">
        <v>10000</v>
      </c>
      <c r="Z285" s="97">
        <v>10000</v>
      </c>
      <c r="AA285" s="99"/>
      <c r="AB285" s="97"/>
      <c r="AC285" s="98"/>
      <c r="AD285" s="124"/>
      <c r="AE285" s="97"/>
      <c r="AF285" s="98"/>
      <c r="AG285" s="123"/>
      <c r="AH285" s="97"/>
      <c r="AI285" s="98"/>
      <c r="AJ285" s="98"/>
      <c r="AK285" s="97"/>
      <c r="AL285" s="98"/>
      <c r="AM285" s="98"/>
      <c r="AN285" s="97"/>
      <c r="AO285" s="98"/>
      <c r="AP285" s="98"/>
      <c r="AQ285" s="98"/>
      <c r="AR285" s="98"/>
      <c r="AS285" s="98"/>
      <c r="AT285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85" s="101"/>
      <c r="AV285" s="1041"/>
    </row>
    <row r="286" spans="1:48" ht="35.15" customHeight="1" x14ac:dyDescent="0.3">
      <c r="A286" s="69" t="s">
        <v>2180</v>
      </c>
      <c r="B286" s="1" t="s">
        <v>1469</v>
      </c>
      <c r="C286" s="82" t="str">
        <f>MID(control[[#This Row],[Processo]],12,4)</f>
        <v>2019</v>
      </c>
      <c r="D286" s="82" t="str">
        <f>RIGHT(control[[#This Row],[Processo]],4)</f>
        <v>0471</v>
      </c>
      <c r="E286" s="85" t="s">
        <v>1470</v>
      </c>
      <c r="F286" s="86" t="s">
        <v>925</v>
      </c>
      <c r="G286" s="87" t="s">
        <v>1019</v>
      </c>
      <c r="H286" s="85" t="s">
        <v>1471</v>
      </c>
      <c r="I286" s="86" t="s">
        <v>1102</v>
      </c>
      <c r="J286" s="87" t="s">
        <v>1019</v>
      </c>
      <c r="K286" s="86" t="s">
        <v>1472</v>
      </c>
      <c r="L286" s="87" t="s">
        <v>135</v>
      </c>
      <c r="M286" s="87" t="s">
        <v>457</v>
      </c>
      <c r="N286" s="88">
        <v>25667</v>
      </c>
      <c r="O286" s="89">
        <v>44147</v>
      </c>
      <c r="P286" s="90" t="s">
        <v>1473</v>
      </c>
      <c r="Q286" s="90" t="s">
        <v>1073</v>
      </c>
      <c r="R286" s="91" t="s">
        <v>17</v>
      </c>
      <c r="S286" s="92" t="s">
        <v>1475</v>
      </c>
      <c r="T286" s="93" t="s">
        <v>1474</v>
      </c>
      <c r="U286" s="961" t="s">
        <v>1298</v>
      </c>
      <c r="V286" s="967" t="s">
        <v>2993</v>
      </c>
      <c r="W286" s="94" t="s">
        <v>1002</v>
      </c>
      <c r="X286" s="963" t="s">
        <v>20</v>
      </c>
      <c r="Y286" s="97"/>
      <c r="Z286" s="97"/>
      <c r="AA286" s="99"/>
      <c r="AB286" s="97"/>
      <c r="AC286" s="98"/>
      <c r="AD286" s="124"/>
      <c r="AE286" s="97"/>
      <c r="AF286" s="98"/>
      <c r="AG286" s="123"/>
      <c r="AH286" s="97"/>
      <c r="AI286" s="98"/>
      <c r="AJ286" s="98"/>
      <c r="AK286" s="97"/>
      <c r="AL286" s="98"/>
      <c r="AM286" s="98"/>
      <c r="AN286" s="97"/>
      <c r="AO286" s="98"/>
      <c r="AP286" s="98"/>
      <c r="AQ286" s="98"/>
      <c r="AR286" s="98"/>
      <c r="AS286" s="98"/>
      <c r="AT286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6" s="101"/>
      <c r="AV286" s="1041"/>
    </row>
    <row r="287" spans="1:48" ht="35.15" customHeight="1" x14ac:dyDescent="0.3">
      <c r="A287" s="69" t="s">
        <v>2181</v>
      </c>
      <c r="B287" s="1" t="s">
        <v>1514</v>
      </c>
      <c r="C287" s="82" t="str">
        <f>MID(control[[#This Row],[Processo]],12,4)</f>
        <v>2018</v>
      </c>
      <c r="D287" s="82" t="str">
        <f>RIGHT(control[[#This Row],[Processo]],4)</f>
        <v>0224</v>
      </c>
      <c r="E287" s="85" t="s">
        <v>1893</v>
      </c>
      <c r="F287" s="86" t="s">
        <v>919</v>
      </c>
      <c r="G287" s="87" t="s">
        <v>1019</v>
      </c>
      <c r="H287" s="648" t="s">
        <v>214</v>
      </c>
      <c r="I287" s="86" t="s">
        <v>921</v>
      </c>
      <c r="J287" s="87" t="s">
        <v>1019</v>
      </c>
      <c r="K287" s="86" t="s">
        <v>920</v>
      </c>
      <c r="L287" s="87" t="s">
        <v>323</v>
      </c>
      <c r="M287" s="87" t="s">
        <v>215</v>
      </c>
      <c r="N287" s="88">
        <v>156154.29999999999</v>
      </c>
      <c r="O287" s="89">
        <v>44145</v>
      </c>
      <c r="P287" s="90" t="s">
        <v>1476</v>
      </c>
      <c r="Q287" s="90" t="s">
        <v>2410</v>
      </c>
      <c r="R287" s="91" t="s">
        <v>17</v>
      </c>
      <c r="S287" s="109" t="s">
        <v>964</v>
      </c>
      <c r="T287" s="93" t="s">
        <v>2556</v>
      </c>
      <c r="U287" s="82" t="s">
        <v>1246</v>
      </c>
      <c r="V287" s="950" t="s">
        <v>2986</v>
      </c>
      <c r="W287" s="94" t="s">
        <v>1002</v>
      </c>
      <c r="X287" s="949" t="s">
        <v>20</v>
      </c>
      <c r="Y287" s="97">
        <v>4500</v>
      </c>
      <c r="Z287" s="97">
        <v>4500</v>
      </c>
      <c r="AA287" s="938" t="s">
        <v>2977</v>
      </c>
      <c r="AB287" s="97">
        <v>4500</v>
      </c>
      <c r="AC287" s="98">
        <v>44421</v>
      </c>
      <c r="AD287" s="948" t="s">
        <v>2985</v>
      </c>
      <c r="AE287" s="97"/>
      <c r="AF287" s="98"/>
      <c r="AG287" s="123"/>
      <c r="AH287" s="97"/>
      <c r="AI287" s="98"/>
      <c r="AJ287" s="98"/>
      <c r="AK287" s="97"/>
      <c r="AL287" s="98"/>
      <c r="AM287" s="98"/>
      <c r="AN287" s="97"/>
      <c r="AO287" s="98"/>
      <c r="AP287" s="98"/>
      <c r="AQ287" s="98"/>
      <c r="AR287" s="98"/>
      <c r="AS287" s="98"/>
      <c r="AT28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4500</v>
      </c>
      <c r="AU287" s="101"/>
      <c r="AV287" s="1041"/>
    </row>
    <row r="288" spans="1:48" ht="35.15" customHeight="1" x14ac:dyDescent="0.3">
      <c r="A288" s="69" t="s">
        <v>2182</v>
      </c>
      <c r="B288" s="1" t="s">
        <v>1477</v>
      </c>
      <c r="C288" s="82" t="str">
        <f>MID(control[[#This Row],[Processo]],12,4)</f>
        <v>2018</v>
      </c>
      <c r="D288" s="82" t="str">
        <f>RIGHT(control[[#This Row],[Processo]],4)</f>
        <v>0224</v>
      </c>
      <c r="E288" s="509" t="s">
        <v>2712</v>
      </c>
      <c r="F288" s="86" t="s">
        <v>925</v>
      </c>
      <c r="G288" s="87" t="s">
        <v>1020</v>
      </c>
      <c r="H288" s="85" t="s">
        <v>46</v>
      </c>
      <c r="I288" s="86" t="s">
        <v>1102</v>
      </c>
      <c r="J288" s="87" t="s">
        <v>1019</v>
      </c>
      <c r="K288" s="86" t="s">
        <v>920</v>
      </c>
      <c r="L288" s="87" t="s">
        <v>76</v>
      </c>
      <c r="M288" s="87" t="s">
        <v>215</v>
      </c>
      <c r="N288" s="88">
        <v>20000</v>
      </c>
      <c r="O288" s="89">
        <v>44152</v>
      </c>
      <c r="P288" s="90" t="s">
        <v>1478</v>
      </c>
      <c r="Q288" s="90" t="s">
        <v>1073</v>
      </c>
      <c r="R288" s="91" t="s">
        <v>17</v>
      </c>
      <c r="S288" s="109" t="s">
        <v>962</v>
      </c>
      <c r="T288" s="93" t="s">
        <v>93</v>
      </c>
      <c r="U288" s="82" t="s">
        <v>1246</v>
      </c>
      <c r="V288" s="950" t="s">
        <v>2987</v>
      </c>
      <c r="W288" s="94" t="s">
        <v>1002</v>
      </c>
      <c r="X288" s="95"/>
      <c r="Y288" s="97">
        <v>8400</v>
      </c>
      <c r="Z288" s="97">
        <v>7500</v>
      </c>
      <c r="AA288" s="99"/>
      <c r="AB288" s="97">
        <v>7500</v>
      </c>
      <c r="AC288" s="98">
        <v>44285</v>
      </c>
      <c r="AD288" s="510" t="s">
        <v>2713</v>
      </c>
      <c r="AE288" s="97"/>
      <c r="AF288" s="98"/>
      <c r="AG288" s="123"/>
      <c r="AH288" s="97"/>
      <c r="AI288" s="98"/>
      <c r="AJ288" s="98"/>
      <c r="AK288" s="97"/>
      <c r="AL288" s="98"/>
      <c r="AM288" s="98"/>
      <c r="AN288" s="97"/>
      <c r="AO288" s="98"/>
      <c r="AP288" s="98"/>
      <c r="AQ288" s="98"/>
      <c r="AR288" s="98"/>
      <c r="AS288" s="98"/>
      <c r="AT288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7500</v>
      </c>
      <c r="AU288" s="101"/>
      <c r="AV288" s="1041"/>
    </row>
    <row r="289" spans="1:48" ht="35.15" customHeight="1" x14ac:dyDescent="0.3">
      <c r="A289" s="69" t="s">
        <v>2183</v>
      </c>
      <c r="B289" s="1" t="s">
        <v>1479</v>
      </c>
      <c r="C289" s="82" t="str">
        <f>MID(control[[#This Row],[Processo]],12,4)</f>
        <v>2016</v>
      </c>
      <c r="D289" s="82" t="str">
        <f>RIGHT(control[[#This Row],[Processo]],4)</f>
        <v>0224</v>
      </c>
      <c r="E289" s="85" t="s">
        <v>1480</v>
      </c>
      <c r="F289" s="86" t="s">
        <v>919</v>
      </c>
      <c r="G289" s="87" t="s">
        <v>1019</v>
      </c>
      <c r="H289" s="85" t="s">
        <v>1481</v>
      </c>
      <c r="I289" s="86" t="s">
        <v>921</v>
      </c>
      <c r="J289" s="87" t="s">
        <v>1019</v>
      </c>
      <c r="K289" s="86" t="s">
        <v>923</v>
      </c>
      <c r="L289" s="87" t="s">
        <v>323</v>
      </c>
      <c r="M289" s="87" t="s">
        <v>58</v>
      </c>
      <c r="N289" s="88">
        <v>92478</v>
      </c>
      <c r="O289" s="89">
        <v>44152</v>
      </c>
      <c r="P289" s="90" t="s">
        <v>1516</v>
      </c>
      <c r="Q289" s="90" t="s">
        <v>1073</v>
      </c>
      <c r="R289" s="91" t="s">
        <v>17</v>
      </c>
      <c r="S289" s="109" t="s">
        <v>968</v>
      </c>
      <c r="T289" s="93" t="s">
        <v>767</v>
      </c>
      <c r="U289" s="82" t="s">
        <v>1246</v>
      </c>
      <c r="V289" s="93" t="s">
        <v>1259</v>
      </c>
      <c r="W289" s="94" t="s">
        <v>1002</v>
      </c>
      <c r="X289" s="95"/>
      <c r="Y289" s="97"/>
      <c r="Z289" s="97"/>
      <c r="AA289" s="99"/>
      <c r="AB289" s="97"/>
      <c r="AC289" s="98"/>
      <c r="AD289" s="124"/>
      <c r="AE289" s="97"/>
      <c r="AF289" s="98"/>
      <c r="AG289" s="123"/>
      <c r="AH289" s="97"/>
      <c r="AI289" s="98"/>
      <c r="AJ289" s="98"/>
      <c r="AK289" s="97"/>
      <c r="AL289" s="98"/>
      <c r="AM289" s="98"/>
      <c r="AN289" s="97"/>
      <c r="AO289" s="98"/>
      <c r="AP289" s="98"/>
      <c r="AQ289" s="98"/>
      <c r="AR289" s="98"/>
      <c r="AS289" s="98"/>
      <c r="AT289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89" s="101"/>
      <c r="AV289" s="1041"/>
    </row>
    <row r="290" spans="1:48" ht="35.15" customHeight="1" x14ac:dyDescent="0.3">
      <c r="A290" s="1048" t="s">
        <v>2184</v>
      </c>
      <c r="B290" s="187" t="s">
        <v>1515</v>
      </c>
      <c r="C290" s="188" t="str">
        <f>MID(control[[#This Row],[Processo]],12,4)</f>
        <v>2019</v>
      </c>
      <c r="D290" s="188" t="str">
        <f>RIGHT(control[[#This Row],[Processo]],4)</f>
        <v>0224</v>
      </c>
      <c r="E290" s="202" t="s">
        <v>214</v>
      </c>
      <c r="F290" s="203" t="s">
        <v>919</v>
      </c>
      <c r="G290" s="204" t="s">
        <v>1019</v>
      </c>
      <c r="H290" s="202" t="s">
        <v>2426</v>
      </c>
      <c r="I290" s="203" t="s">
        <v>927</v>
      </c>
      <c r="J290" s="204" t="s">
        <v>1047</v>
      </c>
      <c r="K290" s="203" t="s">
        <v>920</v>
      </c>
      <c r="L290" s="204" t="s">
        <v>323</v>
      </c>
      <c r="M290" s="204" t="s">
        <v>215</v>
      </c>
      <c r="N290" s="205">
        <v>24866759.77</v>
      </c>
      <c r="O290" s="206">
        <v>44126</v>
      </c>
      <c r="P290" s="207" t="s">
        <v>1517</v>
      </c>
      <c r="Q290" s="207" t="s">
        <v>1073</v>
      </c>
      <c r="R290" s="208" t="s">
        <v>17</v>
      </c>
      <c r="S290" s="209" t="s">
        <v>962</v>
      </c>
      <c r="T290" s="210" t="s">
        <v>93</v>
      </c>
      <c r="U290" s="188" t="s">
        <v>1246</v>
      </c>
      <c r="V290" s="210" t="s">
        <v>1259</v>
      </c>
      <c r="W290" s="199" t="s">
        <v>1002</v>
      </c>
      <c r="X290" s="200"/>
      <c r="Y290" s="211"/>
      <c r="Z290" s="211"/>
      <c r="AA290" s="223"/>
      <c r="AB290" s="211"/>
      <c r="AC290" s="220"/>
      <c r="AD290" s="287"/>
      <c r="AE290" s="211"/>
      <c r="AF290" s="230"/>
      <c r="AG290" s="289"/>
      <c r="AH290" s="211"/>
      <c r="AI290" s="230"/>
      <c r="AJ290" s="230"/>
      <c r="AK290" s="211"/>
      <c r="AL290" s="230"/>
      <c r="AM290" s="230"/>
      <c r="AN290" s="211"/>
      <c r="AO290" s="230"/>
      <c r="AP290" s="230"/>
      <c r="AQ290" s="230"/>
      <c r="AR290" s="230"/>
      <c r="AS290" s="230"/>
      <c r="AT290" s="217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0" s="837" t="s">
        <v>38</v>
      </c>
      <c r="AV290" s="1040"/>
    </row>
    <row r="291" spans="1:48" ht="35.15" customHeight="1" x14ac:dyDescent="0.3">
      <c r="A291" s="69" t="s">
        <v>2185</v>
      </c>
      <c r="B291" s="1" t="s">
        <v>1518</v>
      </c>
      <c r="C291" s="82" t="str">
        <f>MID(control[[#This Row],[Processo]],12,4)</f>
        <v>2018</v>
      </c>
      <c r="D291" s="82" t="str">
        <f>RIGHT(control[[#This Row],[Processo]],4)</f>
        <v>0224</v>
      </c>
      <c r="E291" s="85" t="s">
        <v>1519</v>
      </c>
      <c r="F291" s="86" t="s">
        <v>925</v>
      </c>
      <c r="G291" s="87" t="s">
        <v>1020</v>
      </c>
      <c r="H291" s="85" t="s">
        <v>1520</v>
      </c>
      <c r="I291" s="186" t="s">
        <v>928</v>
      </c>
      <c r="J291" s="87" t="s">
        <v>1047</v>
      </c>
      <c r="K291" s="86" t="s">
        <v>920</v>
      </c>
      <c r="L291" s="87" t="s">
        <v>76</v>
      </c>
      <c r="M291" s="87" t="s">
        <v>1521</v>
      </c>
      <c r="N291" s="88">
        <v>50000</v>
      </c>
      <c r="O291" s="89">
        <v>44162</v>
      </c>
      <c r="P291" s="90" t="s">
        <v>1522</v>
      </c>
      <c r="Q291" s="346" t="s">
        <v>2597</v>
      </c>
      <c r="R291" s="91" t="s">
        <v>17</v>
      </c>
      <c r="S291" s="109" t="s">
        <v>962</v>
      </c>
      <c r="T291" s="93" t="s">
        <v>93</v>
      </c>
      <c r="U291" s="87" t="s">
        <v>1250</v>
      </c>
      <c r="V291" s="93" t="s">
        <v>1240</v>
      </c>
      <c r="W291" s="94" t="s">
        <v>1002</v>
      </c>
      <c r="X291" s="95"/>
      <c r="Y291" s="97"/>
      <c r="Z291" s="97"/>
      <c r="AA291" s="99"/>
      <c r="AB291" s="97"/>
      <c r="AC291" s="98"/>
      <c r="AD291" s="124"/>
      <c r="AE291" s="97"/>
      <c r="AF291" s="119"/>
      <c r="AG291" s="288"/>
      <c r="AH291" s="97"/>
      <c r="AI291" s="119"/>
      <c r="AJ291" s="119"/>
      <c r="AK291" s="97"/>
      <c r="AL291" s="119"/>
      <c r="AM291" s="119"/>
      <c r="AN291" s="97"/>
      <c r="AO291" s="119"/>
      <c r="AP291" s="119"/>
      <c r="AQ291" s="119"/>
      <c r="AR291" s="119"/>
      <c r="AS291" s="119"/>
      <c r="AT291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1" s="101"/>
      <c r="AV291" s="1041"/>
    </row>
    <row r="292" spans="1:48" ht="35.15" customHeight="1" x14ac:dyDescent="0.3">
      <c r="A292" s="69" t="s">
        <v>2186</v>
      </c>
      <c r="B292" s="183" t="s">
        <v>1523</v>
      </c>
      <c r="C292" s="82" t="str">
        <f>MID(control[[#This Row],[Processo]],12,4)</f>
        <v>2014</v>
      </c>
      <c r="D292" s="82" t="str">
        <f>RIGHT(control[[#This Row],[Processo]],4)</f>
        <v>6182</v>
      </c>
      <c r="E292" s="85" t="s">
        <v>1524</v>
      </c>
      <c r="F292" s="86" t="s">
        <v>931</v>
      </c>
      <c r="G292" s="87" t="s">
        <v>1020</v>
      </c>
      <c r="H292" s="85" t="s">
        <v>932</v>
      </c>
      <c r="I292" s="86" t="s">
        <v>934</v>
      </c>
      <c r="J292" s="87" t="s">
        <v>1020</v>
      </c>
      <c r="K292" s="86" t="s">
        <v>920</v>
      </c>
      <c r="L292" s="87" t="s">
        <v>82</v>
      </c>
      <c r="M292" s="87" t="s">
        <v>1525</v>
      </c>
      <c r="N292" s="88" t="s">
        <v>1526</v>
      </c>
      <c r="O292" s="89">
        <v>44166</v>
      </c>
      <c r="P292" s="127" t="s">
        <v>1527</v>
      </c>
      <c r="Q292" s="90" t="s">
        <v>1072</v>
      </c>
      <c r="R292" s="91" t="s">
        <v>25</v>
      </c>
      <c r="S292" s="92" t="s">
        <v>2800</v>
      </c>
      <c r="T292" s="93" t="s">
        <v>727</v>
      </c>
      <c r="U292" s="105" t="s">
        <v>1242</v>
      </c>
      <c r="V292" s="93" t="s">
        <v>1282</v>
      </c>
      <c r="W292" s="94" t="s">
        <v>1002</v>
      </c>
      <c r="X292" s="95"/>
      <c r="Y292" s="97">
        <v>14400</v>
      </c>
      <c r="Z292" s="97"/>
      <c r="AA292" s="99"/>
      <c r="AB292" s="97"/>
      <c r="AC292" s="98"/>
      <c r="AD292" s="124"/>
      <c r="AE292" s="97"/>
      <c r="AF292" s="119"/>
      <c r="AG292" s="288"/>
      <c r="AH292" s="97"/>
      <c r="AI292" s="119"/>
      <c r="AJ292" s="119"/>
      <c r="AK292" s="97"/>
      <c r="AL292" s="119"/>
      <c r="AM292" s="119"/>
      <c r="AN292" s="97"/>
      <c r="AO292" s="119"/>
      <c r="AP292" s="119"/>
      <c r="AQ292" s="119"/>
      <c r="AR292" s="119"/>
      <c r="AS292" s="119"/>
      <c r="AT292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2" s="101"/>
      <c r="AV292" s="1041"/>
    </row>
    <row r="293" spans="1:48" ht="35.15" customHeight="1" x14ac:dyDescent="0.3">
      <c r="A293" s="69" t="s">
        <v>2187</v>
      </c>
      <c r="B293" s="183" t="s">
        <v>1544</v>
      </c>
      <c r="C293" s="82" t="str">
        <f>MID(control[[#This Row],[Processo]],12,4)</f>
        <v>2020</v>
      </c>
      <c r="D293" s="82" t="str">
        <f>RIGHT(control[[#This Row],[Processo]],4)</f>
        <v>6182</v>
      </c>
      <c r="E293" s="85" t="s">
        <v>1545</v>
      </c>
      <c r="F293" s="86" t="s">
        <v>931</v>
      </c>
      <c r="G293" s="87" t="s">
        <v>1020</v>
      </c>
      <c r="H293" s="85" t="s">
        <v>932</v>
      </c>
      <c r="I293" s="86" t="s">
        <v>934</v>
      </c>
      <c r="J293" s="87" t="s">
        <v>1020</v>
      </c>
      <c r="K293" s="86" t="s">
        <v>920</v>
      </c>
      <c r="L293" s="87" t="s">
        <v>82</v>
      </c>
      <c r="M293" s="87" t="s">
        <v>1348</v>
      </c>
      <c r="N293" s="88">
        <v>26010831.719999999</v>
      </c>
      <c r="O293" s="89">
        <v>44167</v>
      </c>
      <c r="P293" s="127" t="s">
        <v>1546</v>
      </c>
      <c r="Q293" s="90" t="s">
        <v>1072</v>
      </c>
      <c r="R293" s="91" t="s">
        <v>25</v>
      </c>
      <c r="S293" s="92" t="s">
        <v>2800</v>
      </c>
      <c r="T293" s="93" t="s">
        <v>727</v>
      </c>
      <c r="U293" s="105" t="s">
        <v>1242</v>
      </c>
      <c r="V293" s="93" t="s">
        <v>1271</v>
      </c>
      <c r="W293" s="94" t="s">
        <v>1002</v>
      </c>
      <c r="X293" s="319" t="s">
        <v>20</v>
      </c>
      <c r="Y293" s="97">
        <v>36000</v>
      </c>
      <c r="Z293" s="97">
        <v>10000</v>
      </c>
      <c r="AA293" s="99"/>
      <c r="AB293" s="97">
        <v>10000</v>
      </c>
      <c r="AC293" s="98">
        <v>44312</v>
      </c>
      <c r="AD293" s="320" t="s">
        <v>2571</v>
      </c>
      <c r="AE293" s="97"/>
      <c r="AF293" s="119"/>
      <c r="AG293" s="288"/>
      <c r="AH293" s="97"/>
      <c r="AI293" s="119"/>
      <c r="AJ293" s="119"/>
      <c r="AK293" s="97"/>
      <c r="AL293" s="119"/>
      <c r="AM293" s="119"/>
      <c r="AN293" s="97"/>
      <c r="AO293" s="119"/>
      <c r="AP293" s="119"/>
      <c r="AQ293" s="119"/>
      <c r="AR293" s="119"/>
      <c r="AS293" s="119"/>
      <c r="AT29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10000</v>
      </c>
      <c r="AU293" s="101"/>
      <c r="AV293" s="1041"/>
    </row>
    <row r="294" spans="1:48" ht="35.15" customHeight="1" x14ac:dyDescent="0.3">
      <c r="A294" s="69" t="s">
        <v>2188</v>
      </c>
      <c r="B294" s="1" t="s">
        <v>1549</v>
      </c>
      <c r="C294" s="82" t="str">
        <f>MID(control[[#This Row],[Processo]],12,4)</f>
        <v>2019</v>
      </c>
      <c r="D294" s="82" t="str">
        <f>RIGHT(control[[#This Row],[Processo]],4)</f>
        <v>0562</v>
      </c>
      <c r="E294" s="85" t="s">
        <v>1550</v>
      </c>
      <c r="F294" s="86" t="s">
        <v>919</v>
      </c>
      <c r="G294" s="87" t="s">
        <v>1019</v>
      </c>
      <c r="H294" s="85" t="s">
        <v>236</v>
      </c>
      <c r="I294" s="86" t="s">
        <v>1027</v>
      </c>
      <c r="J294" s="87" t="s">
        <v>1020</v>
      </c>
      <c r="K294" s="86" t="s">
        <v>920</v>
      </c>
      <c r="L294" s="87" t="s">
        <v>323</v>
      </c>
      <c r="M294" s="87" t="s">
        <v>831</v>
      </c>
      <c r="N294" s="88">
        <v>2552542.5</v>
      </c>
      <c r="O294" s="89">
        <v>44169</v>
      </c>
      <c r="P294" s="90" t="s">
        <v>1551</v>
      </c>
      <c r="Q294" s="90" t="s">
        <v>1073</v>
      </c>
      <c r="R294" s="91" t="s">
        <v>17</v>
      </c>
      <c r="S294" s="92" t="s">
        <v>1552</v>
      </c>
      <c r="T294" s="93" t="s">
        <v>1553</v>
      </c>
      <c r="U294" s="105" t="s">
        <v>1242</v>
      </c>
      <c r="V294" s="364" t="s">
        <v>2611</v>
      </c>
      <c r="W294" s="94" t="s">
        <v>1002</v>
      </c>
      <c r="X294" s="365" t="s">
        <v>20</v>
      </c>
      <c r="Y294" s="97">
        <v>24600</v>
      </c>
      <c r="Z294" s="97">
        <v>15000</v>
      </c>
      <c r="AA294" s="99"/>
      <c r="AB294" s="97">
        <v>15000</v>
      </c>
      <c r="AC294" s="98">
        <v>44322</v>
      </c>
      <c r="AD294" s="432" t="s">
        <v>2653</v>
      </c>
      <c r="AE294" s="97"/>
      <c r="AF294" s="119"/>
      <c r="AG294" s="288"/>
      <c r="AH294" s="97"/>
      <c r="AI294" s="119"/>
      <c r="AJ294" s="119"/>
      <c r="AK294" s="97"/>
      <c r="AL294" s="119"/>
      <c r="AM294" s="119"/>
      <c r="AN294" s="97"/>
      <c r="AO294" s="119"/>
      <c r="AP294" s="119"/>
      <c r="AQ294" s="119"/>
      <c r="AR294" s="119"/>
      <c r="AS294" s="119"/>
      <c r="AT294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15000</v>
      </c>
      <c r="AU294" s="101"/>
      <c r="AV294" s="1041">
        <v>1</v>
      </c>
    </row>
    <row r="295" spans="1:48" ht="35.15" customHeight="1" x14ac:dyDescent="0.3">
      <c r="A295" s="69" t="s">
        <v>2189</v>
      </c>
      <c r="B295" s="1" t="s">
        <v>1611</v>
      </c>
      <c r="C295" s="82" t="str">
        <f>MID(control[[#This Row],[Processo]],12,4)</f>
        <v>2019</v>
      </c>
      <c r="D295" s="82" t="str">
        <f>RIGHT(control[[#This Row],[Processo]],4)</f>
        <v>0224</v>
      </c>
      <c r="E295" s="85" t="s">
        <v>1612</v>
      </c>
      <c r="F295" s="86" t="s">
        <v>919</v>
      </c>
      <c r="G295" s="87" t="s">
        <v>1020</v>
      </c>
      <c r="H295" s="85" t="s">
        <v>1613</v>
      </c>
      <c r="I295" s="86" t="s">
        <v>1027</v>
      </c>
      <c r="J295" s="87" t="s">
        <v>1020</v>
      </c>
      <c r="K295" s="86" t="s">
        <v>920</v>
      </c>
      <c r="L295" s="87" t="s">
        <v>705</v>
      </c>
      <c r="M295" s="87" t="s">
        <v>151</v>
      </c>
      <c r="N295" s="88">
        <v>111872.05</v>
      </c>
      <c r="O295" s="89">
        <v>44179</v>
      </c>
      <c r="P295" s="90" t="s">
        <v>1614</v>
      </c>
      <c r="Q295" s="90" t="s">
        <v>1073</v>
      </c>
      <c r="R295" s="91" t="s">
        <v>17</v>
      </c>
      <c r="S295" s="87" t="s">
        <v>962</v>
      </c>
      <c r="T295" s="93" t="s">
        <v>93</v>
      </c>
      <c r="U295" s="888" t="s">
        <v>1250</v>
      </c>
      <c r="V295" s="93" t="s">
        <v>1240</v>
      </c>
      <c r="W295" s="94" t="s">
        <v>1002</v>
      </c>
      <c r="X295" s="95"/>
      <c r="Y295" s="97"/>
      <c r="Z295" s="97"/>
      <c r="AA295" s="99"/>
      <c r="AB295" s="97"/>
      <c r="AC295" s="98"/>
      <c r="AD295" s="124"/>
      <c r="AE295" s="97"/>
      <c r="AF295" s="119"/>
      <c r="AG295" s="288"/>
      <c r="AH295" s="97"/>
      <c r="AI295" s="119"/>
      <c r="AJ295" s="119"/>
      <c r="AK295" s="97"/>
      <c r="AL295" s="119"/>
      <c r="AM295" s="119"/>
      <c r="AN295" s="97"/>
      <c r="AO295" s="119"/>
      <c r="AP295" s="119"/>
      <c r="AQ295" s="119"/>
      <c r="AR295" s="119"/>
      <c r="AS295" s="119"/>
      <c r="AT295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5" s="101"/>
      <c r="AV295" s="1041"/>
    </row>
    <row r="296" spans="1:48" ht="35.15" customHeight="1" x14ac:dyDescent="0.3">
      <c r="A296" s="69" t="s">
        <v>2190</v>
      </c>
      <c r="B296" s="1" t="s">
        <v>1615</v>
      </c>
      <c r="C296" s="82" t="str">
        <f>MID(control[[#This Row],[Processo]],12,4)</f>
        <v>2000</v>
      </c>
      <c r="D296" s="82" t="str">
        <f>RIGHT(control[[#This Row],[Processo]],4)</f>
        <v>0224</v>
      </c>
      <c r="E296" s="85" t="s">
        <v>1616</v>
      </c>
      <c r="F296" s="86" t="s">
        <v>1123</v>
      </c>
      <c r="G296" s="87" t="s">
        <v>1047</v>
      </c>
      <c r="H296" s="85" t="s">
        <v>214</v>
      </c>
      <c r="I296" s="86" t="s">
        <v>921</v>
      </c>
      <c r="J296" s="87" t="s">
        <v>1019</v>
      </c>
      <c r="K296" s="86" t="s">
        <v>920</v>
      </c>
      <c r="L296" s="87" t="s">
        <v>29</v>
      </c>
      <c r="M296" s="87" t="s">
        <v>1617</v>
      </c>
      <c r="N296" s="88">
        <v>6366.72</v>
      </c>
      <c r="O296" s="89">
        <v>44141</v>
      </c>
      <c r="P296" s="362" t="s">
        <v>2609</v>
      </c>
      <c r="Q296" s="362" t="s">
        <v>2610</v>
      </c>
      <c r="R296" s="91" t="s">
        <v>17</v>
      </c>
      <c r="S296" s="87" t="s">
        <v>964</v>
      </c>
      <c r="T296" s="93" t="s">
        <v>2557</v>
      </c>
      <c r="U296" s="87" t="s">
        <v>1246</v>
      </c>
      <c r="V296" s="1059" t="s">
        <v>3037</v>
      </c>
      <c r="W296" s="94" t="s">
        <v>1002</v>
      </c>
      <c r="X296" s="942" t="s">
        <v>20</v>
      </c>
      <c r="Y296" s="97">
        <v>4500</v>
      </c>
      <c r="Z296" s="97">
        <v>4500</v>
      </c>
      <c r="AA296" s="943" t="s">
        <v>2980</v>
      </c>
      <c r="AB296" s="97">
        <v>4500</v>
      </c>
      <c r="AC296" s="98">
        <v>44405</v>
      </c>
      <c r="AD296" s="944" t="s">
        <v>2981</v>
      </c>
      <c r="AE296" s="97"/>
      <c r="AF296" s="119"/>
      <c r="AG296" s="288"/>
      <c r="AH296" s="97"/>
      <c r="AI296" s="119"/>
      <c r="AJ296" s="119"/>
      <c r="AK296" s="97"/>
      <c r="AL296" s="119"/>
      <c r="AM296" s="119"/>
      <c r="AN296" s="97"/>
      <c r="AO296" s="119"/>
      <c r="AP296" s="119"/>
      <c r="AQ296" s="119"/>
      <c r="AR296" s="119"/>
      <c r="AS296" s="119"/>
      <c r="AT296" s="12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4500</v>
      </c>
      <c r="AU296" s="101"/>
      <c r="AV296" s="1041"/>
    </row>
    <row r="297" spans="1:48" ht="35.15" customHeight="1" x14ac:dyDescent="0.3">
      <c r="A297" s="69" t="s">
        <v>2191</v>
      </c>
      <c r="B297" s="183" t="s">
        <v>1618</v>
      </c>
      <c r="C297" s="82" t="str">
        <f>MID(control[[#This Row],[Processo]],12,4)</f>
        <v>2020</v>
      </c>
      <c r="D297" s="82" t="str">
        <f>RIGHT(control[[#This Row],[Processo]],4)</f>
        <v>0224</v>
      </c>
      <c r="E297" s="85" t="s">
        <v>1619</v>
      </c>
      <c r="F297" s="86" t="s">
        <v>925</v>
      </c>
      <c r="G297" s="87" t="s">
        <v>1020</v>
      </c>
      <c r="H297" s="654" t="s">
        <v>1455</v>
      </c>
      <c r="I297" s="672" t="s">
        <v>1023</v>
      </c>
      <c r="J297" s="673" t="s">
        <v>1020</v>
      </c>
      <c r="K297" s="86" t="s">
        <v>920</v>
      </c>
      <c r="L297" s="87" t="s">
        <v>29</v>
      </c>
      <c r="M297" s="87" t="s">
        <v>757</v>
      </c>
      <c r="N297" s="88">
        <v>23680.57</v>
      </c>
      <c r="O297" s="89">
        <v>44181</v>
      </c>
      <c r="P297" s="90" t="s">
        <v>1620</v>
      </c>
      <c r="Q297" s="90" t="s">
        <v>1073</v>
      </c>
      <c r="R297" s="91" t="s">
        <v>17</v>
      </c>
      <c r="S297" s="87" t="s">
        <v>964</v>
      </c>
      <c r="T297" s="93" t="s">
        <v>2557</v>
      </c>
      <c r="U297" s="968" t="s">
        <v>1298</v>
      </c>
      <c r="V297" s="971" t="s">
        <v>2993</v>
      </c>
      <c r="W297" s="94" t="s">
        <v>1002</v>
      </c>
      <c r="X297" s="365" t="s">
        <v>20</v>
      </c>
      <c r="Y297" s="97">
        <v>3600</v>
      </c>
      <c r="Z297" s="97">
        <v>1800</v>
      </c>
      <c r="AA297" s="99"/>
      <c r="AB297" s="97">
        <v>1800</v>
      </c>
      <c r="AC297" s="98">
        <v>44334</v>
      </c>
      <c r="AD297" s="655" t="s">
        <v>1730</v>
      </c>
      <c r="AE297" s="97"/>
      <c r="AF297" s="119"/>
      <c r="AG297" s="288"/>
      <c r="AH297" s="97"/>
      <c r="AI297" s="119"/>
      <c r="AJ297" s="119"/>
      <c r="AK297" s="97"/>
      <c r="AL297" s="119"/>
      <c r="AM297" s="119"/>
      <c r="AN297" s="97"/>
      <c r="AO297" s="119"/>
      <c r="AP297" s="119"/>
      <c r="AQ297" s="119"/>
      <c r="AR297" s="119"/>
      <c r="AS297" s="119"/>
      <c r="AT297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1800</v>
      </c>
      <c r="AU297" s="101"/>
      <c r="AV297" s="1041">
        <v>1</v>
      </c>
    </row>
    <row r="298" spans="1:48" ht="35.15" customHeight="1" x14ac:dyDescent="0.3">
      <c r="A298" s="69" t="s">
        <v>2192</v>
      </c>
      <c r="B298" s="1" t="s">
        <v>1898</v>
      </c>
      <c r="C298" s="82" t="str">
        <f>MID(control[[#This Row],[Processo]],12,4)</f>
        <v>2019</v>
      </c>
      <c r="D298" s="82" t="str">
        <f>RIGHT(control[[#This Row],[Processo]],4)</f>
        <v>0562</v>
      </c>
      <c r="E298" s="85" t="s">
        <v>2427</v>
      </c>
      <c r="F298" s="144" t="s">
        <v>1049</v>
      </c>
      <c r="G298" s="82" t="s">
        <v>1047</v>
      </c>
      <c r="H298" s="85" t="s">
        <v>2395</v>
      </c>
      <c r="I298" s="144" t="s">
        <v>1023</v>
      </c>
      <c r="J298" s="82" t="s">
        <v>1020</v>
      </c>
      <c r="K298" s="86" t="s">
        <v>920</v>
      </c>
      <c r="L298" s="87" t="s">
        <v>29</v>
      </c>
      <c r="M298" s="87" t="s">
        <v>2396</v>
      </c>
      <c r="N298" s="88">
        <v>1000</v>
      </c>
      <c r="O298" s="89">
        <v>44208</v>
      </c>
      <c r="P298" s="90" t="s">
        <v>2397</v>
      </c>
      <c r="Q298" s="90" t="s">
        <v>2398</v>
      </c>
      <c r="R298" s="91" t="s">
        <v>17</v>
      </c>
      <c r="S298" s="92" t="s">
        <v>1552</v>
      </c>
      <c r="T298" s="93" t="s">
        <v>1553</v>
      </c>
      <c r="U298" s="105" t="s">
        <v>1242</v>
      </c>
      <c r="V298" s="93" t="s">
        <v>2402</v>
      </c>
      <c r="W298" s="94" t="s">
        <v>1002</v>
      </c>
      <c r="X298" s="95"/>
      <c r="Y298" s="97"/>
      <c r="Z298" s="97"/>
      <c r="AA298" s="99"/>
      <c r="AB298" s="97"/>
      <c r="AC298" s="98"/>
      <c r="AD298" s="124"/>
      <c r="AE298" s="97"/>
      <c r="AF298" s="119"/>
      <c r="AG298" s="288"/>
      <c r="AH298" s="97"/>
      <c r="AI298" s="119"/>
      <c r="AJ298" s="119"/>
      <c r="AK298" s="97"/>
      <c r="AL298" s="119"/>
      <c r="AM298" s="119"/>
      <c r="AN298" s="97"/>
      <c r="AO298" s="119"/>
      <c r="AP298" s="119"/>
      <c r="AQ298" s="119"/>
      <c r="AR298" s="119"/>
      <c r="AS298" s="119"/>
      <c r="AT298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298" s="101"/>
      <c r="AV298" s="1041">
        <v>-1</v>
      </c>
    </row>
    <row r="299" spans="1:48" ht="35.15" customHeight="1" x14ac:dyDescent="0.3">
      <c r="A299" s="69" t="s">
        <v>2193</v>
      </c>
      <c r="B299" s="183" t="s">
        <v>2501</v>
      </c>
      <c r="C299" s="82" t="str">
        <f>MID(control[[#This Row],[Processo]],12,4)</f>
        <v>2018</v>
      </c>
      <c r="D299" s="82" t="str">
        <f>RIGHT(control[[#This Row],[Processo]],4)</f>
        <v>0006</v>
      </c>
      <c r="E299" s="85" t="s">
        <v>2399</v>
      </c>
      <c r="F299" s="624" t="s">
        <v>925</v>
      </c>
      <c r="G299" s="82" t="s">
        <v>1020</v>
      </c>
      <c r="H299" s="85" t="s">
        <v>214</v>
      </c>
      <c r="I299" s="624" t="s">
        <v>1102</v>
      </c>
      <c r="J299" s="82" t="s">
        <v>1019</v>
      </c>
      <c r="K299" s="86" t="s">
        <v>920</v>
      </c>
      <c r="L299" s="87" t="s">
        <v>323</v>
      </c>
      <c r="M299" s="87" t="s">
        <v>215</v>
      </c>
      <c r="N299" s="88">
        <v>167125.04</v>
      </c>
      <c r="O299" s="89">
        <v>44217</v>
      </c>
      <c r="P299" s="90" t="s">
        <v>2400</v>
      </c>
      <c r="Q299" s="90" t="s">
        <v>2401</v>
      </c>
      <c r="R299" s="91" t="s">
        <v>17</v>
      </c>
      <c r="S299" s="92" t="s">
        <v>977</v>
      </c>
      <c r="T299" s="93" t="s">
        <v>185</v>
      </c>
      <c r="U299" s="893" t="s">
        <v>1246</v>
      </c>
      <c r="V299" s="93" t="s">
        <v>1259</v>
      </c>
      <c r="W299" s="94" t="s">
        <v>1002</v>
      </c>
      <c r="X299" s="95"/>
      <c r="Y299" s="97">
        <v>3000</v>
      </c>
      <c r="Z299" s="97">
        <v>3000</v>
      </c>
      <c r="AA299" s="99"/>
      <c r="AB299" s="97">
        <v>3000</v>
      </c>
      <c r="AC299" s="98">
        <v>44216</v>
      </c>
      <c r="AD299" s="297" t="s">
        <v>2502</v>
      </c>
      <c r="AE299" s="97"/>
      <c r="AF299" s="119"/>
      <c r="AG299" s="288"/>
      <c r="AH299" s="97"/>
      <c r="AI299" s="119"/>
      <c r="AJ299" s="119"/>
      <c r="AK299" s="97"/>
      <c r="AL299" s="119"/>
      <c r="AM299" s="119"/>
      <c r="AN299" s="97"/>
      <c r="AO299" s="119"/>
      <c r="AP299" s="119"/>
      <c r="AQ299" s="119"/>
      <c r="AR299" s="119"/>
      <c r="AS299" s="119"/>
      <c r="AT299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3000</v>
      </c>
      <c r="AU299" s="101"/>
      <c r="AV299" s="1041"/>
    </row>
    <row r="300" spans="1:48" ht="35.15" customHeight="1" x14ac:dyDescent="0.3">
      <c r="A300" s="69" t="s">
        <v>2194</v>
      </c>
      <c r="B300" s="81" t="s">
        <v>2408</v>
      </c>
      <c r="C300" s="82" t="str">
        <f>MID(control[[#This Row],[Processo]],12,4)</f>
        <v>2020</v>
      </c>
      <c r="D300" s="82" t="str">
        <f>RIGHT(control[[#This Row],[Processo]],4)</f>
        <v>6100</v>
      </c>
      <c r="E300" s="85" t="s">
        <v>2409</v>
      </c>
      <c r="F300" s="144" t="s">
        <v>919</v>
      </c>
      <c r="G300" s="82" t="s">
        <v>1019</v>
      </c>
      <c r="H300" s="85" t="s">
        <v>932</v>
      </c>
      <c r="I300" s="144" t="s">
        <v>2412</v>
      </c>
      <c r="J300" s="82" t="s">
        <v>1020</v>
      </c>
      <c r="K300" s="144" t="s">
        <v>920</v>
      </c>
      <c r="L300" s="87" t="s">
        <v>323</v>
      </c>
      <c r="M300" s="87" t="s">
        <v>2421</v>
      </c>
      <c r="N300" s="88" t="s">
        <v>2413</v>
      </c>
      <c r="O300" s="89">
        <v>44096</v>
      </c>
      <c r="P300" s="90" t="s">
        <v>2414</v>
      </c>
      <c r="Q300" s="405" t="s">
        <v>1072</v>
      </c>
      <c r="R300" s="150" t="s">
        <v>25</v>
      </c>
      <c r="S300" s="123" t="s">
        <v>936</v>
      </c>
      <c r="T300" s="170" t="s">
        <v>2415</v>
      </c>
      <c r="U300" s="82" t="s">
        <v>1242</v>
      </c>
      <c r="V300" s="245"/>
      <c r="W300" s="94" t="s">
        <v>1002</v>
      </c>
      <c r="X300" s="95"/>
      <c r="Y300" s="97"/>
      <c r="Z300" s="97"/>
      <c r="AA300" s="99"/>
      <c r="AB300" s="97"/>
      <c r="AC300" s="98"/>
      <c r="AD300" s="124"/>
      <c r="AE300" s="97"/>
      <c r="AF300" s="119"/>
      <c r="AG300" s="288"/>
      <c r="AH300" s="97"/>
      <c r="AI300" s="119"/>
      <c r="AJ300" s="119"/>
      <c r="AK300" s="97"/>
      <c r="AL300" s="119"/>
      <c r="AM300" s="119"/>
      <c r="AN300" s="97"/>
      <c r="AO300" s="119"/>
      <c r="AP300" s="119"/>
      <c r="AQ300" s="119"/>
      <c r="AR300" s="119"/>
      <c r="AS300" s="119"/>
      <c r="AT300" s="120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00" s="101"/>
      <c r="AV300" s="1041"/>
    </row>
    <row r="301" spans="1:48" ht="35.15" customHeight="1" x14ac:dyDescent="0.3">
      <c r="A301" s="69" t="s">
        <v>2195</v>
      </c>
      <c r="B301" s="81" t="s">
        <v>2411</v>
      </c>
      <c r="C301" s="82" t="str">
        <f>MID(control[[#This Row],[Processo]],12,4)</f>
        <v>2020</v>
      </c>
      <c r="D301" s="82" t="str">
        <f>RIGHT(control[[#This Row],[Processo]],4)</f>
        <v>0224</v>
      </c>
      <c r="E301" s="85" t="s">
        <v>2416</v>
      </c>
      <c r="F301" s="144" t="s">
        <v>919</v>
      </c>
      <c r="G301" s="82" t="s">
        <v>1020</v>
      </c>
      <c r="H301" s="85" t="s">
        <v>2417</v>
      </c>
      <c r="I301" s="144" t="s">
        <v>921</v>
      </c>
      <c r="J301" s="82" t="s">
        <v>1019</v>
      </c>
      <c r="K301" s="144" t="s">
        <v>920</v>
      </c>
      <c r="L301" s="87" t="s">
        <v>323</v>
      </c>
      <c r="M301" s="87" t="s">
        <v>428</v>
      </c>
      <c r="N301" s="88">
        <v>17174.11</v>
      </c>
      <c r="O301" s="89">
        <v>44218</v>
      </c>
      <c r="P301" s="182" t="s">
        <v>2498</v>
      </c>
      <c r="Q301" s="182" t="s">
        <v>2499</v>
      </c>
      <c r="R301" s="91" t="s">
        <v>17</v>
      </c>
      <c r="S301" s="87" t="s">
        <v>964</v>
      </c>
      <c r="T301" s="170" t="s">
        <v>2556</v>
      </c>
      <c r="U301" s="1024" t="s">
        <v>3023</v>
      </c>
      <c r="V301" s="245" t="s">
        <v>2513</v>
      </c>
      <c r="W301" s="94" t="s">
        <v>1002</v>
      </c>
      <c r="X301" s="246" t="s">
        <v>20</v>
      </c>
      <c r="Y301" s="97">
        <v>3900</v>
      </c>
      <c r="Z301" s="88">
        <v>3900</v>
      </c>
      <c r="AA301" s="131"/>
      <c r="AB301" s="88">
        <v>3900</v>
      </c>
      <c r="AC301" s="244">
        <v>44280</v>
      </c>
      <c r="AD301" s="298" t="s">
        <v>1763</v>
      </c>
      <c r="AE301" s="88"/>
      <c r="AF301" s="132"/>
      <c r="AG301" s="294"/>
      <c r="AH301" s="88"/>
      <c r="AI301" s="132"/>
      <c r="AJ301" s="132"/>
      <c r="AK301" s="88"/>
      <c r="AL301" s="132"/>
      <c r="AM301" s="132"/>
      <c r="AN301" s="88"/>
      <c r="AO301" s="132"/>
      <c r="AP301" s="132"/>
      <c r="AQ301" s="132"/>
      <c r="AR301" s="132"/>
      <c r="AS301" s="132"/>
      <c r="AT301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3900</v>
      </c>
      <c r="AU301" s="88"/>
      <c r="AV301" s="1041">
        <v>1</v>
      </c>
    </row>
    <row r="302" spans="1:48" ht="35.15" customHeight="1" x14ac:dyDescent="0.3">
      <c r="A302" s="69" t="s">
        <v>2196</v>
      </c>
      <c r="B302" s="1" t="s">
        <v>2441</v>
      </c>
      <c r="C302" s="102" t="str">
        <f>MID(control[[#This Row],[Processo]],12,4)</f>
        <v>2020</v>
      </c>
      <c r="D302" s="102" t="str">
        <f>RIGHT(control[[#This Row],[Processo]],4)</f>
        <v>0002</v>
      </c>
      <c r="E302" s="85" t="s">
        <v>2433</v>
      </c>
      <c r="F302" s="144" t="s">
        <v>925</v>
      </c>
      <c r="G302" s="82" t="s">
        <v>1019</v>
      </c>
      <c r="H302" s="85" t="s">
        <v>2442</v>
      </c>
      <c r="I302" s="144" t="s">
        <v>1023</v>
      </c>
      <c r="J302" s="82" t="s">
        <v>1020</v>
      </c>
      <c r="K302" s="144" t="s">
        <v>920</v>
      </c>
      <c r="L302" s="87" t="s">
        <v>76</v>
      </c>
      <c r="M302" s="87" t="s">
        <v>30</v>
      </c>
      <c r="N302" s="88">
        <v>50000</v>
      </c>
      <c r="O302" s="89">
        <v>44242</v>
      </c>
      <c r="P302" s="90" t="s">
        <v>2434</v>
      </c>
      <c r="Q302" s="90" t="s">
        <v>2435</v>
      </c>
      <c r="R302" s="91" t="s">
        <v>17</v>
      </c>
      <c r="S302" s="87" t="s">
        <v>954</v>
      </c>
      <c r="T302" s="170" t="s">
        <v>491</v>
      </c>
      <c r="U302" s="82" t="s">
        <v>16</v>
      </c>
      <c r="V302" s="101"/>
      <c r="W302" s="160" t="s">
        <v>1002</v>
      </c>
      <c r="X302" s="161"/>
      <c r="Y302" s="97"/>
      <c r="Z302" s="88"/>
      <c r="AA302" s="131"/>
      <c r="AB302" s="88"/>
      <c r="AC302" s="89"/>
      <c r="AD302" s="146"/>
      <c r="AE302" s="88"/>
      <c r="AF302" s="132"/>
      <c r="AG302" s="294"/>
      <c r="AH302" s="88"/>
      <c r="AI302" s="132"/>
      <c r="AJ302" s="132"/>
      <c r="AK302" s="88"/>
      <c r="AL302" s="132"/>
      <c r="AM302" s="132"/>
      <c r="AN302" s="88"/>
      <c r="AO302" s="132"/>
      <c r="AP302" s="132"/>
      <c r="AQ302" s="132"/>
      <c r="AR302" s="132"/>
      <c r="AS302" s="132"/>
      <c r="AT302" s="147"/>
      <c r="AU302" s="101"/>
      <c r="AV302" s="1041"/>
    </row>
    <row r="303" spans="1:48" ht="35.15" customHeight="1" x14ac:dyDescent="0.3">
      <c r="A303" s="69" t="s">
        <v>2197</v>
      </c>
      <c r="B303" s="81" t="s">
        <v>2428</v>
      </c>
      <c r="C303" s="102" t="str">
        <f>MID(control[[#This Row],[Processo]],12,4)</f>
        <v>2017</v>
      </c>
      <c r="D303" s="102" t="str">
        <f>RIGHT(control[[#This Row],[Processo]],4)</f>
        <v>0006</v>
      </c>
      <c r="E303" s="85" t="s">
        <v>2429</v>
      </c>
      <c r="F303" s="144" t="s">
        <v>931</v>
      </c>
      <c r="G303" s="82" t="s">
        <v>1019</v>
      </c>
      <c r="H303" s="85" t="s">
        <v>2430</v>
      </c>
      <c r="I303" s="363" t="s">
        <v>934</v>
      </c>
      <c r="J303" s="82" t="s">
        <v>1020</v>
      </c>
      <c r="K303" s="144" t="s">
        <v>920</v>
      </c>
      <c r="L303" s="87" t="s">
        <v>86</v>
      </c>
      <c r="M303" s="87" t="s">
        <v>457</v>
      </c>
      <c r="N303" s="88">
        <v>44888.92</v>
      </c>
      <c r="O303" s="89">
        <v>44238</v>
      </c>
      <c r="P303" s="90" t="s">
        <v>2432</v>
      </c>
      <c r="Q303" s="90" t="s">
        <v>2431</v>
      </c>
      <c r="R303" s="91" t="s">
        <v>17</v>
      </c>
      <c r="S303" s="123" t="s">
        <v>977</v>
      </c>
      <c r="T303" s="170" t="s">
        <v>185</v>
      </c>
      <c r="U303" s="962" t="s">
        <v>1298</v>
      </c>
      <c r="V303" s="967" t="s">
        <v>2993</v>
      </c>
      <c r="W303" s="160" t="s">
        <v>1002</v>
      </c>
      <c r="X303" s="964" t="s">
        <v>20</v>
      </c>
      <c r="Y303" s="97">
        <v>2500</v>
      </c>
      <c r="Z303" s="88">
        <v>2500</v>
      </c>
      <c r="AA303" s="131"/>
      <c r="AB303" s="88">
        <v>2500</v>
      </c>
      <c r="AC303" s="89">
        <v>44252</v>
      </c>
      <c r="AD303" s="299" t="s">
        <v>2496</v>
      </c>
      <c r="AE303" s="88"/>
      <c r="AF303" s="132"/>
      <c r="AG303" s="294"/>
      <c r="AH303" s="88"/>
      <c r="AI303" s="132"/>
      <c r="AJ303" s="132"/>
      <c r="AK303" s="88"/>
      <c r="AL303" s="132"/>
      <c r="AM303" s="132"/>
      <c r="AN303" s="88"/>
      <c r="AO303" s="132"/>
      <c r="AP303" s="132"/>
      <c r="AQ303" s="132"/>
      <c r="AR303" s="132"/>
      <c r="AS303" s="132"/>
      <c r="AT303" s="100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2500</v>
      </c>
      <c r="AU303" s="101"/>
      <c r="AV303" s="1041"/>
    </row>
    <row r="304" spans="1:48" ht="35.15" customHeight="1" x14ac:dyDescent="0.3">
      <c r="A304" s="69" t="s">
        <v>2198</v>
      </c>
      <c r="B304" s="183" t="s">
        <v>2440</v>
      </c>
      <c r="C304" s="171">
        <v>2012</v>
      </c>
      <c r="D304" s="102">
        <v>6182</v>
      </c>
      <c r="E304" s="85" t="s">
        <v>2439</v>
      </c>
      <c r="F304" s="144" t="s">
        <v>931</v>
      </c>
      <c r="G304" s="82" t="s">
        <v>1019</v>
      </c>
      <c r="H304" s="85" t="s">
        <v>932</v>
      </c>
      <c r="I304" s="144" t="s">
        <v>934</v>
      </c>
      <c r="J304" s="82" t="s">
        <v>1020</v>
      </c>
      <c r="K304" s="144" t="s">
        <v>920</v>
      </c>
      <c r="L304" s="87" t="s">
        <v>82</v>
      </c>
      <c r="M304" s="87" t="s">
        <v>2436</v>
      </c>
      <c r="N304" s="88">
        <v>4443019.7699999996</v>
      </c>
      <c r="O304" s="89">
        <v>44243</v>
      </c>
      <c r="P304" s="669" t="s">
        <v>2804</v>
      </c>
      <c r="Q304" s="90" t="s">
        <v>1072</v>
      </c>
      <c r="R304" s="91" t="s">
        <v>25</v>
      </c>
      <c r="S304" s="123" t="s">
        <v>2800</v>
      </c>
      <c r="T304" s="170" t="s">
        <v>727</v>
      </c>
      <c r="U304" s="82" t="s">
        <v>16</v>
      </c>
      <c r="V304" s="101"/>
      <c r="W304" s="160" t="s">
        <v>1002</v>
      </c>
      <c r="X304" s="161"/>
      <c r="Y304" s="97"/>
      <c r="Z304" s="88"/>
      <c r="AA304" s="131"/>
      <c r="AB304" s="88"/>
      <c r="AC304" s="89"/>
      <c r="AD304" s="146"/>
      <c r="AE304" s="88"/>
      <c r="AF304" s="132"/>
      <c r="AG304" s="294"/>
      <c r="AH304" s="88"/>
      <c r="AI304" s="132"/>
      <c r="AJ304" s="132"/>
      <c r="AK304" s="88"/>
      <c r="AL304" s="132"/>
      <c r="AM304" s="132"/>
      <c r="AN304" s="88"/>
      <c r="AO304" s="132"/>
      <c r="AP304" s="132"/>
      <c r="AQ304" s="132"/>
      <c r="AR304" s="132"/>
      <c r="AS304" s="132"/>
      <c r="AT304" s="147"/>
      <c r="AU304" s="101"/>
      <c r="AV304" s="1041"/>
    </row>
    <row r="305" spans="1:48" ht="35.15" customHeight="1" x14ac:dyDescent="0.3">
      <c r="A305" s="69" t="s">
        <v>2199</v>
      </c>
      <c r="B305" s="183" t="s">
        <v>2437</v>
      </c>
      <c r="C305" s="102" t="str">
        <f>MID(control[[#This Row],[Processo]],12,4)</f>
        <v>2019</v>
      </c>
      <c r="D305" s="102" t="str">
        <f>RIGHT(control[[#This Row],[Processo]],4)</f>
        <v>6182</v>
      </c>
      <c r="E305" s="85" t="s">
        <v>2438</v>
      </c>
      <c r="F305" s="144" t="s">
        <v>931</v>
      </c>
      <c r="G305" s="82" t="s">
        <v>1020</v>
      </c>
      <c r="H305" s="85" t="s">
        <v>932</v>
      </c>
      <c r="I305" s="144" t="s">
        <v>934</v>
      </c>
      <c r="J305" s="82" t="s">
        <v>1020</v>
      </c>
      <c r="K305" s="144" t="s">
        <v>920</v>
      </c>
      <c r="L305" s="87" t="s">
        <v>82</v>
      </c>
      <c r="M305" s="406" t="s">
        <v>1348</v>
      </c>
      <c r="N305" s="88">
        <v>7977127.1399999997</v>
      </c>
      <c r="O305" s="89">
        <v>44239</v>
      </c>
      <c r="P305" s="405" t="s">
        <v>2635</v>
      </c>
      <c r="Q305" s="405" t="s">
        <v>1072</v>
      </c>
      <c r="R305" s="91" t="s">
        <v>25</v>
      </c>
      <c r="S305" s="123" t="s">
        <v>2800</v>
      </c>
      <c r="T305" s="170" t="s">
        <v>727</v>
      </c>
      <c r="U305" s="761" t="s">
        <v>1242</v>
      </c>
      <c r="V305" s="101"/>
      <c r="W305" s="160" t="s">
        <v>1002</v>
      </c>
      <c r="X305" s="1189" t="s">
        <v>20</v>
      </c>
      <c r="Y305" s="97"/>
      <c r="Z305" s="88"/>
      <c r="AA305" s="131"/>
      <c r="AB305" s="88"/>
      <c r="AC305" s="89"/>
      <c r="AD305" s="146"/>
      <c r="AE305" s="88"/>
      <c r="AF305" s="132"/>
      <c r="AG305" s="294"/>
      <c r="AH305" s="88"/>
      <c r="AI305" s="132"/>
      <c r="AJ305" s="132"/>
      <c r="AK305" s="88"/>
      <c r="AL305" s="132"/>
      <c r="AM305" s="132"/>
      <c r="AN305" s="88"/>
      <c r="AO305" s="132"/>
      <c r="AP305" s="132"/>
      <c r="AQ305" s="132"/>
      <c r="AR305" s="132"/>
      <c r="AS305" s="132"/>
      <c r="AT305" s="147"/>
      <c r="AU305" s="101"/>
      <c r="AV305" s="1041"/>
    </row>
    <row r="306" spans="1:48" ht="34.5" customHeight="1" x14ac:dyDescent="0.3">
      <c r="A306" s="69" t="s">
        <v>2200</v>
      </c>
      <c r="B306" s="1" t="s">
        <v>2443</v>
      </c>
      <c r="C306" s="102" t="str">
        <f>MID(control[[#This Row],[Processo]],12,4)</f>
        <v>2020</v>
      </c>
      <c r="D306" s="102" t="str">
        <f>RIGHT(control[[#This Row],[Processo]],4)</f>
        <v>0224</v>
      </c>
      <c r="E306" s="85" t="s">
        <v>2461</v>
      </c>
      <c r="F306" s="144" t="s">
        <v>919</v>
      </c>
      <c r="G306" s="82" t="s">
        <v>1020</v>
      </c>
      <c r="H306" s="85" t="s">
        <v>236</v>
      </c>
      <c r="I306" s="86" t="s">
        <v>1027</v>
      </c>
      <c r="J306" s="82" t="s">
        <v>1020</v>
      </c>
      <c r="K306" s="144" t="s">
        <v>920</v>
      </c>
      <c r="L306" s="87" t="s">
        <v>2444</v>
      </c>
      <c r="M306" s="87" t="s">
        <v>2445</v>
      </c>
      <c r="N306" s="88">
        <v>257195.98</v>
      </c>
      <c r="O306" s="89">
        <v>44250</v>
      </c>
      <c r="P306" s="90" t="s">
        <v>2446</v>
      </c>
      <c r="Q306" s="90" t="s">
        <v>1073</v>
      </c>
      <c r="R306" s="91" t="s">
        <v>17</v>
      </c>
      <c r="S306" s="92" t="s">
        <v>963</v>
      </c>
      <c r="T306" s="93" t="s">
        <v>147</v>
      </c>
      <c r="U306" s="761" t="s">
        <v>1242</v>
      </c>
      <c r="V306" s="912" t="s">
        <v>2959</v>
      </c>
      <c r="W306" s="160" t="s">
        <v>1002</v>
      </c>
      <c r="X306" s="903" t="s">
        <v>20</v>
      </c>
      <c r="Y306" s="97">
        <v>20700</v>
      </c>
      <c r="Z306" s="88">
        <v>20700</v>
      </c>
      <c r="AA306" s="909" t="s">
        <v>2957</v>
      </c>
      <c r="AB306" s="88">
        <v>20700</v>
      </c>
      <c r="AC306" s="89">
        <v>44447</v>
      </c>
      <c r="AD306" s="911" t="s">
        <v>2958</v>
      </c>
      <c r="AE306" s="88"/>
      <c r="AF306" s="132"/>
      <c r="AG306" s="294"/>
      <c r="AH306" s="88"/>
      <c r="AI306" s="132"/>
      <c r="AJ306" s="132"/>
      <c r="AK306" s="88"/>
      <c r="AL306" s="132"/>
      <c r="AM306" s="132"/>
      <c r="AN306" s="88"/>
      <c r="AO306" s="132"/>
      <c r="AP306" s="132"/>
      <c r="AQ306" s="132"/>
      <c r="AR306" s="132"/>
      <c r="AS306" s="132"/>
      <c r="AT306" s="147"/>
      <c r="AU306" s="101"/>
      <c r="AV306" s="1041"/>
    </row>
    <row r="307" spans="1:48" ht="34.5" customHeight="1" x14ac:dyDescent="0.3">
      <c r="A307" s="69" t="s">
        <v>2201</v>
      </c>
      <c r="B307" s="1" t="s">
        <v>2447</v>
      </c>
      <c r="C307" s="102" t="str">
        <f>MID(control[[#This Row],[Processo]],12,4)</f>
        <v>2017</v>
      </c>
      <c r="D307" s="102" t="str">
        <f>RIGHT(control[[#This Row],[Processo]],4)</f>
        <v>0590</v>
      </c>
      <c r="E307" s="382" t="s">
        <v>2620</v>
      </c>
      <c r="F307" s="380" t="s">
        <v>1049</v>
      </c>
      <c r="G307" s="82" t="s">
        <v>1020</v>
      </c>
      <c r="H307" s="85" t="s">
        <v>2448</v>
      </c>
      <c r="I307" s="144" t="s">
        <v>1102</v>
      </c>
      <c r="J307" s="82" t="s">
        <v>1019</v>
      </c>
      <c r="K307" s="144" t="s">
        <v>920</v>
      </c>
      <c r="L307" s="87" t="s">
        <v>76</v>
      </c>
      <c r="M307" s="87" t="s">
        <v>92</v>
      </c>
      <c r="N307" s="88">
        <v>40000</v>
      </c>
      <c r="O307" s="89">
        <v>44252</v>
      </c>
      <c r="P307" s="90" t="s">
        <v>2449</v>
      </c>
      <c r="Q307" s="90" t="s">
        <v>2450</v>
      </c>
      <c r="R307" s="91" t="s">
        <v>17</v>
      </c>
      <c r="S307" s="92" t="s">
        <v>2451</v>
      </c>
      <c r="T307" s="170" t="s">
        <v>2452</v>
      </c>
      <c r="U307" s="82" t="s">
        <v>16</v>
      </c>
      <c r="V307" s="101"/>
      <c r="W307" s="160" t="s">
        <v>1002</v>
      </c>
      <c r="X307" s="161"/>
      <c r="Y307" s="97"/>
      <c r="Z307" s="88"/>
      <c r="AA307" s="131"/>
      <c r="AB307" s="88"/>
      <c r="AC307" s="89"/>
      <c r="AD307" s="146"/>
      <c r="AE307" s="88"/>
      <c r="AF307" s="132"/>
      <c r="AG307" s="294"/>
      <c r="AH307" s="88"/>
      <c r="AI307" s="132"/>
      <c r="AJ307" s="132"/>
      <c r="AK307" s="88"/>
      <c r="AL307" s="132"/>
      <c r="AM307" s="132"/>
      <c r="AN307" s="88"/>
      <c r="AO307" s="132"/>
      <c r="AP307" s="132"/>
      <c r="AQ307" s="132"/>
      <c r="AR307" s="132"/>
      <c r="AS307" s="132"/>
      <c r="AT307" s="147"/>
      <c r="AU307" s="101"/>
      <c r="AV307" s="1041"/>
    </row>
    <row r="308" spans="1:48" ht="35.15" customHeight="1" x14ac:dyDescent="0.3">
      <c r="A308" s="69" t="s">
        <v>2202</v>
      </c>
      <c r="B308" s="183" t="s">
        <v>2453</v>
      </c>
      <c r="C308" s="102" t="str">
        <f>MID(control[[#This Row],[Processo]],12,4)</f>
        <v>2019</v>
      </c>
      <c r="D308" s="102" t="str">
        <f>RIGHT(control[[#This Row],[Processo]],4)</f>
        <v>6182</v>
      </c>
      <c r="E308" s="383" t="s">
        <v>2528</v>
      </c>
      <c r="F308" s="450" t="s">
        <v>931</v>
      </c>
      <c r="G308" s="82" t="s">
        <v>1020</v>
      </c>
      <c r="H308" s="85" t="s">
        <v>932</v>
      </c>
      <c r="I308" s="144" t="s">
        <v>934</v>
      </c>
      <c r="J308" s="82" t="s">
        <v>1020</v>
      </c>
      <c r="K308" s="144" t="s">
        <v>920</v>
      </c>
      <c r="L308" s="87" t="s">
        <v>82</v>
      </c>
      <c r="M308" s="87" t="s">
        <v>2454</v>
      </c>
      <c r="N308" s="88">
        <v>650131.15</v>
      </c>
      <c r="O308" s="89">
        <v>44556</v>
      </c>
      <c r="P308" s="90" t="s">
        <v>2455</v>
      </c>
      <c r="Q308" s="90" t="s">
        <v>1072</v>
      </c>
      <c r="R308" s="91" t="s">
        <v>25</v>
      </c>
      <c r="S308" s="123" t="s">
        <v>2800</v>
      </c>
      <c r="T308" s="170" t="s">
        <v>727</v>
      </c>
      <c r="U308" s="761" t="s">
        <v>1242</v>
      </c>
      <c r="V308" s="93" t="s">
        <v>1282</v>
      </c>
      <c r="W308" s="160" t="s">
        <v>1002</v>
      </c>
      <c r="X308" s="161"/>
      <c r="Y308" s="97">
        <v>18900</v>
      </c>
      <c r="Z308" s="88"/>
      <c r="AA308" s="131"/>
      <c r="AB308" s="88"/>
      <c r="AC308" s="89"/>
      <c r="AD308" s="146"/>
      <c r="AE308" s="88"/>
      <c r="AF308" s="132"/>
      <c r="AG308" s="294"/>
      <c r="AH308" s="88"/>
      <c r="AI308" s="132"/>
      <c r="AJ308" s="132"/>
      <c r="AK308" s="88"/>
      <c r="AL308" s="132"/>
      <c r="AM308" s="132"/>
      <c r="AN308" s="88"/>
      <c r="AO308" s="132"/>
      <c r="AP308" s="132"/>
      <c r="AQ308" s="132"/>
      <c r="AR308" s="132"/>
      <c r="AS308" s="132"/>
      <c r="AT308" s="147"/>
      <c r="AU308" s="101"/>
      <c r="AV308" s="1041"/>
    </row>
    <row r="309" spans="1:48" ht="35.15" customHeight="1" x14ac:dyDescent="0.3">
      <c r="A309" s="69" t="s">
        <v>2203</v>
      </c>
      <c r="B309" s="1" t="s">
        <v>2456</v>
      </c>
      <c r="C309" s="102">
        <v>2017</v>
      </c>
      <c r="D309" s="102">
        <v>224</v>
      </c>
      <c r="E309" s="175" t="s">
        <v>2467</v>
      </c>
      <c r="F309" s="144" t="s">
        <v>919</v>
      </c>
      <c r="G309" s="82" t="s">
        <v>1020</v>
      </c>
      <c r="H309" s="85" t="s">
        <v>2457</v>
      </c>
      <c r="I309" s="144" t="s">
        <v>1027</v>
      </c>
      <c r="J309" s="82" t="s">
        <v>1020</v>
      </c>
      <c r="K309" s="144" t="s">
        <v>920</v>
      </c>
      <c r="L309" s="87" t="s">
        <v>2458</v>
      </c>
      <c r="M309" s="87" t="s">
        <v>485</v>
      </c>
      <c r="N309" s="88">
        <v>58938</v>
      </c>
      <c r="O309" s="89">
        <v>43886</v>
      </c>
      <c r="P309" s="404" t="s">
        <v>2634</v>
      </c>
      <c r="Q309" s="404" t="s">
        <v>1099</v>
      </c>
      <c r="R309" s="91" t="s">
        <v>17</v>
      </c>
      <c r="S309" s="129" t="s">
        <v>964</v>
      </c>
      <c r="T309" s="170" t="s">
        <v>2556</v>
      </c>
      <c r="U309" s="82" t="s">
        <v>16</v>
      </c>
      <c r="V309" s="986" t="s">
        <v>3003</v>
      </c>
      <c r="W309" s="160" t="s">
        <v>2459</v>
      </c>
      <c r="X309" s="983" t="s">
        <v>20</v>
      </c>
      <c r="Y309" s="984">
        <v>3900</v>
      </c>
      <c r="Z309" s="88">
        <v>3900</v>
      </c>
      <c r="AA309" s="985" t="s">
        <v>3001</v>
      </c>
      <c r="AB309" s="88">
        <v>3900</v>
      </c>
      <c r="AC309" s="89">
        <v>44495</v>
      </c>
      <c r="AD309" s="985" t="s">
        <v>3002</v>
      </c>
      <c r="AE309" s="88"/>
      <c r="AF309" s="132"/>
      <c r="AG309" s="294"/>
      <c r="AH309" s="88"/>
      <c r="AI309" s="132"/>
      <c r="AJ309" s="132"/>
      <c r="AK309" s="88"/>
      <c r="AL309" s="132"/>
      <c r="AM309" s="132"/>
      <c r="AN309" s="88"/>
      <c r="AO309" s="132"/>
      <c r="AP309" s="132"/>
      <c r="AQ309" s="132"/>
      <c r="AR309" s="132"/>
      <c r="AS309" s="132"/>
      <c r="AT309" s="147"/>
      <c r="AU309" s="101"/>
      <c r="AV309" s="1041">
        <v>1</v>
      </c>
    </row>
    <row r="310" spans="1:48" ht="35.15" customHeight="1" x14ac:dyDescent="0.3">
      <c r="A310" s="69" t="s">
        <v>2204</v>
      </c>
      <c r="B310" s="1" t="s">
        <v>2460</v>
      </c>
      <c r="C310" s="102" t="str">
        <f>MID(control[[#This Row],[Processo]],12,4)</f>
        <v>2020</v>
      </c>
      <c r="D310" s="102" t="str">
        <f>RIGHT(control[[#This Row],[Processo]],4)</f>
        <v>0053</v>
      </c>
      <c r="E310" s="384" t="s">
        <v>2600</v>
      </c>
      <c r="F310" s="144" t="s">
        <v>919</v>
      </c>
      <c r="G310" s="82" t="s">
        <v>1020</v>
      </c>
      <c r="H310" s="85" t="s">
        <v>236</v>
      </c>
      <c r="I310" s="86" t="s">
        <v>1027</v>
      </c>
      <c r="J310" s="82" t="s">
        <v>1020</v>
      </c>
      <c r="K310" s="144" t="s">
        <v>920</v>
      </c>
      <c r="L310" s="87" t="s">
        <v>323</v>
      </c>
      <c r="M310" s="87" t="s">
        <v>2464</v>
      </c>
      <c r="N310" s="88">
        <v>140000</v>
      </c>
      <c r="O310" s="89">
        <v>44258</v>
      </c>
      <c r="P310" s="90" t="s">
        <v>2463</v>
      </c>
      <c r="Q310" s="173" t="s">
        <v>2465</v>
      </c>
      <c r="R310" s="91" t="s">
        <v>17</v>
      </c>
      <c r="S310" s="92" t="s">
        <v>944</v>
      </c>
      <c r="T310" s="93" t="s">
        <v>1385</v>
      </c>
      <c r="U310" s="761" t="s">
        <v>1242</v>
      </c>
      <c r="V310" s="174" t="s">
        <v>2466</v>
      </c>
      <c r="W310" s="160" t="s">
        <v>2459</v>
      </c>
      <c r="X310" s="988" t="s">
        <v>20</v>
      </c>
      <c r="Y310" s="97">
        <v>21000</v>
      </c>
      <c r="Z310" s="88">
        <v>21000</v>
      </c>
      <c r="AA310" s="987" t="s">
        <v>3006</v>
      </c>
      <c r="AB310" s="88">
        <v>21000</v>
      </c>
      <c r="AC310" s="89">
        <v>44491</v>
      </c>
      <c r="AD310" s="987" t="s">
        <v>3007</v>
      </c>
      <c r="AE310" s="88"/>
      <c r="AF310" s="132"/>
      <c r="AG310" s="294"/>
      <c r="AH310" s="88"/>
      <c r="AI310" s="132"/>
      <c r="AJ310" s="132"/>
      <c r="AK310" s="88"/>
      <c r="AL310" s="132"/>
      <c r="AM310" s="132"/>
      <c r="AN310" s="88"/>
      <c r="AO310" s="132"/>
      <c r="AP310" s="132"/>
      <c r="AQ310" s="132"/>
      <c r="AR310" s="132"/>
      <c r="AS310" s="132"/>
      <c r="AT310" s="147"/>
      <c r="AU310" s="101"/>
      <c r="AV310" s="1041">
        <v>1</v>
      </c>
    </row>
    <row r="311" spans="1:48" ht="35.15" customHeight="1" x14ac:dyDescent="0.3">
      <c r="A311" s="69" t="s">
        <v>2205</v>
      </c>
      <c r="B311" s="183" t="s">
        <v>2495</v>
      </c>
      <c r="C311" s="102" t="str">
        <f>MID(control[[#This Row],[Processo]],12,4)</f>
        <v>2019</v>
      </c>
      <c r="D311" s="102" t="str">
        <f>RIGHT(control[[#This Row],[Processo]],4)</f>
        <v>6182</v>
      </c>
      <c r="E311" s="1030" t="s">
        <v>3025</v>
      </c>
      <c r="F311" s="144" t="s">
        <v>931</v>
      </c>
      <c r="G311" s="82" t="s">
        <v>1020</v>
      </c>
      <c r="H311" s="85" t="s">
        <v>932</v>
      </c>
      <c r="I311" s="411" t="s">
        <v>934</v>
      </c>
      <c r="J311" s="82" t="s">
        <v>1020</v>
      </c>
      <c r="K311" s="144" t="s">
        <v>920</v>
      </c>
      <c r="L311" s="87" t="s">
        <v>82</v>
      </c>
      <c r="M311" s="87" t="s">
        <v>2472</v>
      </c>
      <c r="N311" s="88">
        <v>62474221.759999998</v>
      </c>
      <c r="O311" s="89">
        <v>44238</v>
      </c>
      <c r="P311" s="90" t="s">
        <v>2473</v>
      </c>
      <c r="Q311" s="90" t="s">
        <v>1306</v>
      </c>
      <c r="R311" s="91" t="s">
        <v>25</v>
      </c>
      <c r="S311" s="129" t="s">
        <v>2799</v>
      </c>
      <c r="T311" s="170" t="s">
        <v>110</v>
      </c>
      <c r="U311" s="761" t="s">
        <v>1242</v>
      </c>
      <c r="V311" s="93" t="s">
        <v>1282</v>
      </c>
      <c r="W311" s="160" t="s">
        <v>2459</v>
      </c>
      <c r="X311" s="161"/>
      <c r="Y311" s="97"/>
      <c r="Z311" s="88"/>
      <c r="AA311" s="131"/>
      <c r="AB311" s="88"/>
      <c r="AC311" s="89"/>
      <c r="AD311" s="146"/>
      <c r="AE311" s="88"/>
      <c r="AF311" s="132"/>
      <c r="AG311" s="294"/>
      <c r="AH311" s="88"/>
      <c r="AI311" s="132"/>
      <c r="AJ311" s="132"/>
      <c r="AK311" s="88"/>
      <c r="AL311" s="132"/>
      <c r="AM311" s="132"/>
      <c r="AN311" s="88"/>
      <c r="AO311" s="132"/>
      <c r="AP311" s="132"/>
      <c r="AQ311" s="132"/>
      <c r="AR311" s="132"/>
      <c r="AS311" s="132"/>
      <c r="AT311" s="147"/>
      <c r="AU311" s="101"/>
      <c r="AV311" s="1036"/>
    </row>
    <row r="312" spans="1:48" ht="35.15" customHeight="1" x14ac:dyDescent="0.3">
      <c r="A312" s="69" t="s">
        <v>2206</v>
      </c>
      <c r="B312" s="183" t="s">
        <v>2474</v>
      </c>
      <c r="C312" s="102" t="str">
        <f>MID(control[[#This Row],[Processo]],12,4)</f>
        <v>2020</v>
      </c>
      <c r="D312" s="102" t="str">
        <f>RIGHT(control[[#This Row],[Processo]],4)</f>
        <v>6182</v>
      </c>
      <c r="E312" s="85" t="s">
        <v>2475</v>
      </c>
      <c r="F312" s="144" t="s">
        <v>931</v>
      </c>
      <c r="G312" s="82" t="s">
        <v>1019</v>
      </c>
      <c r="H312" s="85" t="s">
        <v>932</v>
      </c>
      <c r="I312" s="411" t="s">
        <v>934</v>
      </c>
      <c r="J312" s="82" t="s">
        <v>1020</v>
      </c>
      <c r="K312" s="144" t="s">
        <v>920</v>
      </c>
      <c r="L312" s="87" t="s">
        <v>82</v>
      </c>
      <c r="M312" s="87" t="s">
        <v>164</v>
      </c>
      <c r="N312" s="88">
        <v>1007939.32</v>
      </c>
      <c r="O312" s="89">
        <v>44264</v>
      </c>
      <c r="P312" s="90" t="s">
        <v>2476</v>
      </c>
      <c r="Q312" s="90" t="s">
        <v>1306</v>
      </c>
      <c r="R312" s="91" t="s">
        <v>25</v>
      </c>
      <c r="S312" s="410" t="s">
        <v>2801</v>
      </c>
      <c r="T312" s="170" t="s">
        <v>113</v>
      </c>
      <c r="U312" s="761" t="s">
        <v>1242</v>
      </c>
      <c r="V312" s="975" t="s">
        <v>2996</v>
      </c>
      <c r="W312" s="160" t="s">
        <v>2459</v>
      </c>
      <c r="X312" s="161"/>
      <c r="Y312" s="97"/>
      <c r="Z312" s="88"/>
      <c r="AA312" s="131"/>
      <c r="AB312" s="88"/>
      <c r="AC312" s="89"/>
      <c r="AD312" s="146"/>
      <c r="AE312" s="88"/>
      <c r="AF312" s="132"/>
      <c r="AG312" s="294"/>
      <c r="AH312" s="88"/>
      <c r="AI312" s="132"/>
      <c r="AJ312" s="132"/>
      <c r="AK312" s="88"/>
      <c r="AL312" s="132"/>
      <c r="AM312" s="132"/>
      <c r="AN312" s="88"/>
      <c r="AO312" s="132"/>
      <c r="AP312" s="132"/>
      <c r="AQ312" s="132"/>
      <c r="AR312" s="132"/>
      <c r="AS312" s="132"/>
      <c r="AT312" s="147"/>
      <c r="AU312" s="101"/>
      <c r="AV312" s="1036"/>
    </row>
    <row r="313" spans="1:48" ht="35.15" customHeight="1" x14ac:dyDescent="0.3">
      <c r="A313" s="69" t="s">
        <v>2207</v>
      </c>
      <c r="B313" s="183" t="s">
        <v>2477</v>
      </c>
      <c r="C313" s="102" t="str">
        <f>MID(control[[#This Row],[Processo]],12,4)</f>
        <v>2019</v>
      </c>
      <c r="D313" s="102" t="str">
        <f>RIGHT(control[[#This Row],[Processo]],4)</f>
        <v>0224</v>
      </c>
      <c r="E313" s="385" t="s">
        <v>2554</v>
      </c>
      <c r="F313" s="144" t="s">
        <v>919</v>
      </c>
      <c r="G313" s="82" t="s">
        <v>1020</v>
      </c>
      <c r="H313" s="85" t="s">
        <v>2555</v>
      </c>
      <c r="I313" s="144" t="s">
        <v>1027</v>
      </c>
      <c r="J313" s="82" t="s">
        <v>1020</v>
      </c>
      <c r="K313" s="144" t="s">
        <v>920</v>
      </c>
      <c r="L313" s="87" t="s">
        <v>323</v>
      </c>
      <c r="M313" s="87" t="s">
        <v>453</v>
      </c>
      <c r="N313" s="88">
        <v>8394.56</v>
      </c>
      <c r="O313" s="89">
        <v>44258</v>
      </c>
      <c r="P313" s="307" t="s">
        <v>2478</v>
      </c>
      <c r="Q313" s="307" t="s">
        <v>2553</v>
      </c>
      <c r="R313" s="91" t="s">
        <v>17</v>
      </c>
      <c r="S313" s="129" t="s">
        <v>964</v>
      </c>
      <c r="T313" s="170" t="s">
        <v>2556</v>
      </c>
      <c r="U313" s="82" t="s">
        <v>16</v>
      </c>
      <c r="V313" s="101"/>
      <c r="W313" s="160" t="s">
        <v>2459</v>
      </c>
      <c r="X313" s="161"/>
      <c r="Y313" s="97">
        <v>4000</v>
      </c>
      <c r="Z313" s="88">
        <v>4000</v>
      </c>
      <c r="AA313" s="131"/>
      <c r="AB313" s="88">
        <v>4000</v>
      </c>
      <c r="AC313" s="89">
        <v>44063</v>
      </c>
      <c r="AD313" s="300" t="s">
        <v>2531</v>
      </c>
      <c r="AE313" s="88"/>
      <c r="AF313" s="132"/>
      <c r="AG313" s="294"/>
      <c r="AH313" s="88"/>
      <c r="AI313" s="132"/>
      <c r="AJ313" s="132"/>
      <c r="AK313" s="88"/>
      <c r="AL313" s="132"/>
      <c r="AM313" s="132"/>
      <c r="AN313" s="88"/>
      <c r="AO313" s="132"/>
      <c r="AP313" s="132"/>
      <c r="AQ313" s="132"/>
      <c r="AR313" s="132"/>
      <c r="AS313" s="132"/>
      <c r="AT313" s="147"/>
      <c r="AU313" s="101"/>
      <c r="AV313" s="1036"/>
    </row>
    <row r="314" spans="1:48" ht="35.15" customHeight="1" x14ac:dyDescent="0.3">
      <c r="A314" s="69" t="s">
        <v>2208</v>
      </c>
      <c r="B314" s="183" t="s">
        <v>2479</v>
      </c>
      <c r="C314" s="102" t="str">
        <f>MID(control[[#This Row],[Processo]],12,4)</f>
        <v>2020</v>
      </c>
      <c r="D314" s="102" t="str">
        <f>RIGHT(control[[#This Row],[Processo]],4)</f>
        <v>0224</v>
      </c>
      <c r="E314" s="85" t="s">
        <v>2480</v>
      </c>
      <c r="F314" s="144" t="s">
        <v>919</v>
      </c>
      <c r="G314" s="82" t="s">
        <v>1020</v>
      </c>
      <c r="H314" s="85" t="s">
        <v>2481</v>
      </c>
      <c r="I314" s="144" t="s">
        <v>1027</v>
      </c>
      <c r="J314" s="82" t="s">
        <v>1020</v>
      </c>
      <c r="K314" s="144" t="s">
        <v>920</v>
      </c>
      <c r="L314" s="87" t="s">
        <v>323</v>
      </c>
      <c r="M314" s="87" t="s">
        <v>215</v>
      </c>
      <c r="N314" s="88">
        <v>39354.019999999997</v>
      </c>
      <c r="O314" s="89">
        <v>44266</v>
      </c>
      <c r="P314" s="90" t="s">
        <v>2482</v>
      </c>
      <c r="Q314" s="90" t="s">
        <v>1357</v>
      </c>
      <c r="R314" s="91" t="s">
        <v>17</v>
      </c>
      <c r="S314" s="129" t="s">
        <v>964</v>
      </c>
      <c r="T314" s="170" t="s">
        <v>2556</v>
      </c>
      <c r="U314" s="894" t="s">
        <v>1246</v>
      </c>
      <c r="V314" s="752" t="s">
        <v>1259</v>
      </c>
      <c r="W314" s="160" t="s">
        <v>2459</v>
      </c>
      <c r="X314" s="161"/>
      <c r="Y314" s="541" t="s">
        <v>15</v>
      </c>
      <c r="Z314" s="88"/>
      <c r="AA314" s="131"/>
      <c r="AB314" s="88"/>
      <c r="AC314" s="89"/>
      <c r="AD314" s="146"/>
      <c r="AE314" s="88"/>
      <c r="AF314" s="132"/>
      <c r="AG314" s="294"/>
      <c r="AH314" s="88"/>
      <c r="AI314" s="132"/>
      <c r="AJ314" s="132"/>
      <c r="AK314" s="88"/>
      <c r="AL314" s="132"/>
      <c r="AM314" s="132"/>
      <c r="AN314" s="88"/>
      <c r="AO314" s="132"/>
      <c r="AP314" s="132"/>
      <c r="AQ314" s="132"/>
      <c r="AR314" s="132"/>
      <c r="AS314" s="132"/>
      <c r="AT314" s="147"/>
      <c r="AU314" s="101"/>
      <c r="AV314" s="1036">
        <v>-1</v>
      </c>
    </row>
    <row r="315" spans="1:48" ht="35.15" customHeight="1" x14ac:dyDescent="0.3">
      <c r="A315" s="69" t="s">
        <v>2209</v>
      </c>
      <c r="B315" s="183" t="s">
        <v>2483</v>
      </c>
      <c r="C315" s="102" t="str">
        <f>MID(control[[#This Row],[Processo]],12,4)</f>
        <v>2020</v>
      </c>
      <c r="D315" s="102" t="str">
        <f>RIGHT(control[[#This Row],[Processo]],4)</f>
        <v>0100</v>
      </c>
      <c r="E315" s="85" t="s">
        <v>2484</v>
      </c>
      <c r="F315" s="144" t="s">
        <v>925</v>
      </c>
      <c r="G315" s="82" t="s">
        <v>1019</v>
      </c>
      <c r="H315" s="85" t="s">
        <v>844</v>
      </c>
      <c r="I315" s="144" t="s">
        <v>1102</v>
      </c>
      <c r="J315" s="82" t="s">
        <v>1019</v>
      </c>
      <c r="K315" s="144" t="s">
        <v>920</v>
      </c>
      <c r="L315" s="87" t="s">
        <v>76</v>
      </c>
      <c r="M315" s="87" t="s">
        <v>2485</v>
      </c>
      <c r="N315" s="88">
        <v>89346.42</v>
      </c>
      <c r="O315" s="89">
        <v>44267</v>
      </c>
      <c r="P315" s="403" t="s">
        <v>2633</v>
      </c>
      <c r="Q315" s="403" t="s">
        <v>1238</v>
      </c>
      <c r="R315" s="91" t="s">
        <v>17</v>
      </c>
      <c r="S315" s="129" t="s">
        <v>942</v>
      </c>
      <c r="T315" s="170" t="s">
        <v>78</v>
      </c>
      <c r="U315" s="894" t="s">
        <v>1246</v>
      </c>
      <c r="V315" s="752" t="s">
        <v>1259</v>
      </c>
      <c r="W315" s="160" t="s">
        <v>2459</v>
      </c>
      <c r="X315" s="161"/>
      <c r="Y315" s="542"/>
      <c r="Z315" s="88"/>
      <c r="AA315" s="131"/>
      <c r="AB315" s="88"/>
      <c r="AC315" s="89"/>
      <c r="AD315" s="146"/>
      <c r="AE315" s="88"/>
      <c r="AF315" s="132"/>
      <c r="AG315" s="294"/>
      <c r="AH315" s="88"/>
      <c r="AI315" s="132"/>
      <c r="AJ315" s="132"/>
      <c r="AK315" s="88"/>
      <c r="AL315" s="132"/>
      <c r="AM315" s="132"/>
      <c r="AN315" s="88"/>
      <c r="AO315" s="132"/>
      <c r="AP315" s="132"/>
      <c r="AQ315" s="132"/>
      <c r="AR315" s="132"/>
      <c r="AS315" s="132"/>
      <c r="AT315" s="147"/>
      <c r="AU315" s="101"/>
      <c r="AV315" s="1036"/>
    </row>
    <row r="316" spans="1:48" ht="35.15" customHeight="1" x14ac:dyDescent="0.3">
      <c r="A316" s="69" t="s">
        <v>2210</v>
      </c>
      <c r="B316" s="183" t="s">
        <v>2486</v>
      </c>
      <c r="C316" s="102" t="str">
        <f>MID(control[[#This Row],[Processo]],12,4)</f>
        <v>2020</v>
      </c>
      <c r="D316" s="102" t="str">
        <f>RIGHT(control[[#This Row],[Processo]],4)</f>
        <v>0053</v>
      </c>
      <c r="E316" s="386" t="s">
        <v>2500</v>
      </c>
      <c r="F316" s="144" t="s">
        <v>919</v>
      </c>
      <c r="G316" s="82" t="s">
        <v>1020</v>
      </c>
      <c r="H316" s="85" t="s">
        <v>236</v>
      </c>
      <c r="I316" s="144" t="s">
        <v>1027</v>
      </c>
      <c r="J316" s="82" t="s">
        <v>1020</v>
      </c>
      <c r="K316" s="144" t="s">
        <v>920</v>
      </c>
      <c r="L316" s="87" t="s">
        <v>323</v>
      </c>
      <c r="M316" s="87" t="s">
        <v>237</v>
      </c>
      <c r="N316" s="88">
        <v>100000</v>
      </c>
      <c r="O316" s="89">
        <v>44266</v>
      </c>
      <c r="P316" s="90" t="s">
        <v>2487</v>
      </c>
      <c r="Q316" s="90" t="s">
        <v>2488</v>
      </c>
      <c r="R316" s="91" t="s">
        <v>17</v>
      </c>
      <c r="S316" s="129" t="s">
        <v>944</v>
      </c>
      <c r="T316" s="170" t="s">
        <v>2489</v>
      </c>
      <c r="U316" s="82" t="s">
        <v>16</v>
      </c>
      <c r="V316" s="101"/>
      <c r="W316" s="160" t="s">
        <v>2459</v>
      </c>
      <c r="X316" s="161"/>
      <c r="Y316" s="97"/>
      <c r="Z316" s="88"/>
      <c r="AA316" s="131"/>
      <c r="AB316" s="88"/>
      <c r="AC316" s="89"/>
      <c r="AD316" s="146"/>
      <c r="AE316" s="88"/>
      <c r="AF316" s="132"/>
      <c r="AG316" s="294"/>
      <c r="AH316" s="88"/>
      <c r="AI316" s="132"/>
      <c r="AJ316" s="132"/>
      <c r="AK316" s="88"/>
      <c r="AL316" s="132"/>
      <c r="AM316" s="132"/>
      <c r="AN316" s="88"/>
      <c r="AO316" s="132"/>
      <c r="AP316" s="132"/>
      <c r="AQ316" s="132"/>
      <c r="AR316" s="132"/>
      <c r="AS316" s="132"/>
      <c r="AT316" s="147"/>
      <c r="AU316" s="101"/>
      <c r="AV316" s="1036"/>
    </row>
    <row r="317" spans="1:48" ht="35.15" customHeight="1" x14ac:dyDescent="0.3">
      <c r="A317" s="69" t="s">
        <v>2211</v>
      </c>
      <c r="B317" s="81" t="s">
        <v>2490</v>
      </c>
      <c r="C317" s="102" t="str">
        <f>MID(control[[#This Row],[Processo]],12,4)</f>
        <v>2020</v>
      </c>
      <c r="D317" s="102" t="str">
        <f>RIGHT(control[[#This Row],[Processo]],4)</f>
        <v>0224</v>
      </c>
      <c r="E317" s="85" t="s">
        <v>2491</v>
      </c>
      <c r="F317" s="144" t="s">
        <v>919</v>
      </c>
      <c r="G317" s="82" t="s">
        <v>1019</v>
      </c>
      <c r="H317" s="85" t="s">
        <v>2475</v>
      </c>
      <c r="I317" s="144" t="s">
        <v>921</v>
      </c>
      <c r="J317" s="82" t="s">
        <v>1019</v>
      </c>
      <c r="K317" s="144" t="s">
        <v>920</v>
      </c>
      <c r="L317" s="87" t="s">
        <v>323</v>
      </c>
      <c r="M317" s="87" t="s">
        <v>2492</v>
      </c>
      <c r="N317" s="88">
        <v>4044.56</v>
      </c>
      <c r="O317" s="89">
        <v>44267</v>
      </c>
      <c r="P317" s="90" t="s">
        <v>2493</v>
      </c>
      <c r="Q317" s="90" t="s">
        <v>2494</v>
      </c>
      <c r="R317" s="91" t="s">
        <v>17</v>
      </c>
      <c r="S317" s="129" t="s">
        <v>964</v>
      </c>
      <c r="T317" s="170" t="s">
        <v>2556</v>
      </c>
      <c r="U317" s="894" t="s">
        <v>1246</v>
      </c>
      <c r="V317" s="93" t="s">
        <v>2984</v>
      </c>
      <c r="W317" s="160" t="s">
        <v>2459</v>
      </c>
      <c r="X317" s="161"/>
      <c r="Y317" s="541" t="s">
        <v>15</v>
      </c>
      <c r="Z317" s="88"/>
      <c r="AA317" s="131"/>
      <c r="AB317" s="88"/>
      <c r="AC317" s="89"/>
      <c r="AD317" s="146"/>
      <c r="AE317" s="88"/>
      <c r="AF317" s="132"/>
      <c r="AG317" s="294"/>
      <c r="AH317" s="88"/>
      <c r="AI317" s="132"/>
      <c r="AJ317" s="132"/>
      <c r="AK317" s="88"/>
      <c r="AL317" s="132"/>
      <c r="AM317" s="132"/>
      <c r="AN317" s="88"/>
      <c r="AO317" s="132"/>
      <c r="AP317" s="132"/>
      <c r="AQ317" s="132"/>
      <c r="AR317" s="132"/>
      <c r="AS317" s="132"/>
      <c r="AT317" s="147"/>
      <c r="AU317" s="101"/>
      <c r="AV317" s="1036"/>
    </row>
    <row r="318" spans="1:48" ht="35.15" customHeight="1" x14ac:dyDescent="0.3">
      <c r="A318" s="1052" t="s">
        <v>2212</v>
      </c>
      <c r="B318" s="818" t="s">
        <v>2504</v>
      </c>
      <c r="C318" s="796" t="str">
        <f>MID(control[[#This Row],[Processo]],12,4)</f>
        <v>2019</v>
      </c>
      <c r="D318" s="796" t="str">
        <f>RIGHT(control[[#This Row],[Processo]],4)</f>
        <v>0011</v>
      </c>
      <c r="E318" s="828" t="s">
        <v>2909</v>
      </c>
      <c r="F318" s="819" t="s">
        <v>925</v>
      </c>
      <c r="G318" s="829" t="s">
        <v>1019</v>
      </c>
      <c r="H318" s="798" t="s">
        <v>444</v>
      </c>
      <c r="I318" s="819" t="s">
        <v>1023</v>
      </c>
      <c r="J318" s="796" t="s">
        <v>1020</v>
      </c>
      <c r="K318" s="819" t="s">
        <v>920</v>
      </c>
      <c r="L318" s="800" t="s">
        <v>76</v>
      </c>
      <c r="M318" s="800" t="s">
        <v>58</v>
      </c>
      <c r="N318" s="801">
        <v>23275.08</v>
      </c>
      <c r="O318" s="802">
        <v>43907</v>
      </c>
      <c r="P318" s="820" t="s">
        <v>2505</v>
      </c>
      <c r="Q318" s="820" t="s">
        <v>1234</v>
      </c>
      <c r="R318" s="805" t="s">
        <v>17</v>
      </c>
      <c r="S318" s="821" t="s">
        <v>2536</v>
      </c>
      <c r="T318" s="822" t="s">
        <v>2506</v>
      </c>
      <c r="U318" s="796" t="s">
        <v>1248</v>
      </c>
      <c r="V318" s="817" t="s">
        <v>652</v>
      </c>
      <c r="W318" s="823" t="s">
        <v>2459</v>
      </c>
      <c r="X318" s="824"/>
      <c r="Y318" s="812"/>
      <c r="Z318" s="811" t="s">
        <v>1627</v>
      </c>
      <c r="AA318" s="904"/>
      <c r="AB318" s="801"/>
      <c r="AC318" s="802"/>
      <c r="AD318" s="825"/>
      <c r="AE318" s="801"/>
      <c r="AF318" s="826"/>
      <c r="AG318" s="827"/>
      <c r="AH318" s="801"/>
      <c r="AI318" s="826"/>
      <c r="AJ318" s="826"/>
      <c r="AK318" s="801"/>
      <c r="AL318" s="826"/>
      <c r="AM318" s="459"/>
      <c r="AN318" s="801"/>
      <c r="AO318" s="826"/>
      <c r="AP318" s="459"/>
      <c r="AQ318" s="826"/>
      <c r="AR318" s="826"/>
      <c r="AS318" s="826"/>
      <c r="AT318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18" s="816" t="s">
        <v>2758</v>
      </c>
      <c r="AV318" s="1039" t="s">
        <v>1007</v>
      </c>
    </row>
    <row r="319" spans="1:48" ht="35.15" customHeight="1" x14ac:dyDescent="0.3">
      <c r="A319" s="69" t="s">
        <v>2213</v>
      </c>
      <c r="B319" s="183" t="s">
        <v>2507</v>
      </c>
      <c r="C319" s="102" t="str">
        <f>MID(control[[#This Row],[Processo]],12,4)</f>
        <v>2019</v>
      </c>
      <c r="D319" s="102" t="str">
        <f>RIGHT(control[[#This Row],[Processo]],4)</f>
        <v>6182</v>
      </c>
      <c r="E319" s="387" t="s">
        <v>2508</v>
      </c>
      <c r="F319" s="431" t="s">
        <v>931</v>
      </c>
      <c r="G319" s="82" t="s">
        <v>1019</v>
      </c>
      <c r="H319" s="85" t="s">
        <v>932</v>
      </c>
      <c r="I319" s="144" t="s">
        <v>934</v>
      </c>
      <c r="J319" s="82" t="s">
        <v>1020</v>
      </c>
      <c r="K319" s="144" t="s">
        <v>920</v>
      </c>
      <c r="L319" s="87" t="s">
        <v>82</v>
      </c>
      <c r="M319" s="87" t="s">
        <v>2509</v>
      </c>
      <c r="N319" s="88">
        <v>4650963.88</v>
      </c>
      <c r="O319" s="89">
        <v>43907</v>
      </c>
      <c r="P319" s="90" t="s">
        <v>2510</v>
      </c>
      <c r="Q319" s="90" t="s">
        <v>1072</v>
      </c>
      <c r="R319" s="91" t="s">
        <v>25</v>
      </c>
      <c r="S319" s="129" t="s">
        <v>2800</v>
      </c>
      <c r="T319" s="170" t="s">
        <v>727</v>
      </c>
      <c r="U319" s="958" t="s">
        <v>1242</v>
      </c>
      <c r="V319" s="101"/>
      <c r="W319" s="160" t="s">
        <v>2459</v>
      </c>
      <c r="X319" s="161"/>
      <c r="Y319" s="97"/>
      <c r="Z319" s="88"/>
      <c r="AA319" s="131"/>
      <c r="AB319" s="88"/>
      <c r="AC319" s="89"/>
      <c r="AD319" s="146"/>
      <c r="AE319" s="88"/>
      <c r="AF319" s="132"/>
      <c r="AG319" s="294"/>
      <c r="AH319" s="88"/>
      <c r="AI319" s="132"/>
      <c r="AJ319" s="132"/>
      <c r="AK319" s="88"/>
      <c r="AL319" s="132"/>
      <c r="AM319" s="132"/>
      <c r="AN319" s="88"/>
      <c r="AO319" s="132"/>
      <c r="AP319" s="132"/>
      <c r="AQ319" s="132"/>
      <c r="AR319" s="132"/>
      <c r="AS319" s="132"/>
      <c r="AT319" s="147"/>
      <c r="AU319" s="101"/>
      <c r="AV319" s="1036"/>
    </row>
    <row r="320" spans="1:48" ht="35.15" customHeight="1" x14ac:dyDescent="0.3">
      <c r="A320" s="69" t="s">
        <v>2214</v>
      </c>
      <c r="B320" s="183" t="s">
        <v>2514</v>
      </c>
      <c r="C320" s="102" t="str">
        <f>MID(control[[#This Row],[Processo]],12,4)</f>
        <v>2017</v>
      </c>
      <c r="D320" s="102" t="str">
        <f>RIGHT(control[[#This Row],[Processo]],4)</f>
        <v>6182</v>
      </c>
      <c r="E320" s="388" t="s">
        <v>2515</v>
      </c>
      <c r="F320" s="431" t="s">
        <v>931</v>
      </c>
      <c r="G320" s="248" t="s">
        <v>1020</v>
      </c>
      <c r="H320" s="85" t="s">
        <v>932</v>
      </c>
      <c r="I320" s="144" t="s">
        <v>934</v>
      </c>
      <c r="J320" s="82" t="s">
        <v>1020</v>
      </c>
      <c r="K320" s="247" t="s">
        <v>920</v>
      </c>
      <c r="L320" s="87" t="s">
        <v>82</v>
      </c>
      <c r="M320" s="87" t="s">
        <v>2472</v>
      </c>
      <c r="N320" s="88">
        <v>100000</v>
      </c>
      <c r="O320" s="89">
        <v>44278</v>
      </c>
      <c r="P320" s="249" t="s">
        <v>2516</v>
      </c>
      <c r="Q320" s="249" t="s">
        <v>2516</v>
      </c>
      <c r="R320" s="265" t="s">
        <v>25</v>
      </c>
      <c r="S320" s="661" t="s">
        <v>2801</v>
      </c>
      <c r="T320" s="250" t="s">
        <v>110</v>
      </c>
      <c r="U320" s="248" t="s">
        <v>16</v>
      </c>
      <c r="V320" s="101"/>
      <c r="W320" s="251" t="s">
        <v>1002</v>
      </c>
      <c r="X320" s="161"/>
      <c r="Y320" s="97"/>
      <c r="Z320" s="88"/>
      <c r="AA320" s="131"/>
      <c r="AB320" s="88"/>
      <c r="AC320" s="89"/>
      <c r="AD320" s="146"/>
      <c r="AE320" s="88"/>
      <c r="AF320" s="132"/>
      <c r="AG320" s="294"/>
      <c r="AH320" s="88"/>
      <c r="AI320" s="132"/>
      <c r="AJ320" s="132"/>
      <c r="AK320" s="88"/>
      <c r="AL320" s="132"/>
      <c r="AM320" s="132"/>
      <c r="AN320" s="88"/>
      <c r="AO320" s="132"/>
      <c r="AP320" s="132"/>
      <c r="AQ320" s="132"/>
      <c r="AR320" s="132"/>
      <c r="AS320" s="132"/>
      <c r="AT320" s="147"/>
      <c r="AU320" s="101"/>
      <c r="AV320" s="1036"/>
    </row>
    <row r="321" spans="1:48" ht="35.15" customHeight="1" x14ac:dyDescent="0.3">
      <c r="A321" s="69" t="s">
        <v>2215</v>
      </c>
      <c r="B321" s="183" t="s">
        <v>2518</v>
      </c>
      <c r="C321" s="102" t="str">
        <f>MID(control[[#This Row],[Processo]],12,4)</f>
        <v>2015</v>
      </c>
      <c r="D321" s="102" t="str">
        <f>RIGHT(control[[#This Row],[Processo]],4)</f>
        <v>0590</v>
      </c>
      <c r="E321" s="387" t="s">
        <v>2520</v>
      </c>
      <c r="F321" s="256" t="s">
        <v>925</v>
      </c>
      <c r="G321" s="257" t="s">
        <v>1020</v>
      </c>
      <c r="H321" s="85" t="s">
        <v>2521</v>
      </c>
      <c r="I321" s="256" t="s">
        <v>1102</v>
      </c>
      <c r="J321" s="257" t="s">
        <v>1019</v>
      </c>
      <c r="K321" s="256" t="s">
        <v>920</v>
      </c>
      <c r="L321" s="686" t="s">
        <v>141</v>
      </c>
      <c r="M321" s="686" t="s">
        <v>215</v>
      </c>
      <c r="N321" s="88">
        <v>194111.59</v>
      </c>
      <c r="O321" s="89">
        <v>44286</v>
      </c>
      <c r="P321" s="258" t="s">
        <v>2522</v>
      </c>
      <c r="Q321" s="449" t="s">
        <v>1238</v>
      </c>
      <c r="R321" s="259" t="s">
        <v>17</v>
      </c>
      <c r="S321" s="260" t="s">
        <v>2451</v>
      </c>
      <c r="T321" s="261" t="s">
        <v>2452</v>
      </c>
      <c r="U321" s="257" t="s">
        <v>374</v>
      </c>
      <c r="V321" s="101"/>
      <c r="W321" s="262" t="s">
        <v>1002</v>
      </c>
      <c r="X321" s="161"/>
      <c r="Y321" s="97"/>
      <c r="Z321" s="88"/>
      <c r="AA321" s="131"/>
      <c r="AB321" s="88"/>
      <c r="AC321" s="89"/>
      <c r="AD321" s="146"/>
      <c r="AE321" s="88"/>
      <c r="AF321" s="132"/>
      <c r="AG321" s="294"/>
      <c r="AH321" s="88"/>
      <c r="AI321" s="132"/>
      <c r="AJ321" s="132"/>
      <c r="AK321" s="88"/>
      <c r="AL321" s="132"/>
      <c r="AM321" s="132"/>
      <c r="AN321" s="88"/>
      <c r="AO321" s="132"/>
      <c r="AP321" s="132"/>
      <c r="AQ321" s="132"/>
      <c r="AR321" s="132"/>
      <c r="AS321" s="132"/>
      <c r="AT321" s="147"/>
      <c r="AU321" s="101"/>
      <c r="AV321" s="1036"/>
    </row>
    <row r="322" spans="1:48" ht="35.15" customHeight="1" x14ac:dyDescent="0.3">
      <c r="A322" s="69" t="s">
        <v>2216</v>
      </c>
      <c r="B322" s="183" t="s">
        <v>2523</v>
      </c>
      <c r="C322" s="102" t="str">
        <f>MID(control[[#This Row],[Processo]],12,4)</f>
        <v>2018</v>
      </c>
      <c r="D322" s="102" t="str">
        <f>RIGHT(control[[#This Row],[Processo]],4)</f>
        <v>6182</v>
      </c>
      <c r="E322" s="389" t="s">
        <v>2524</v>
      </c>
      <c r="F322" s="263" t="s">
        <v>931</v>
      </c>
      <c r="G322" s="257" t="s">
        <v>1020</v>
      </c>
      <c r="H322" s="85" t="s">
        <v>932</v>
      </c>
      <c r="I322" s="263" t="s">
        <v>2525</v>
      </c>
      <c r="J322" s="257" t="s">
        <v>1020</v>
      </c>
      <c r="K322" s="263" t="s">
        <v>920</v>
      </c>
      <c r="L322" s="687" t="s">
        <v>82</v>
      </c>
      <c r="M322" s="406" t="s">
        <v>2636</v>
      </c>
      <c r="N322" s="88">
        <v>23170990.469999999</v>
      </c>
      <c r="O322" s="89">
        <v>43928</v>
      </c>
      <c r="P322" s="405" t="s">
        <v>2637</v>
      </c>
      <c r="Q322" s="90" t="s">
        <v>1072</v>
      </c>
      <c r="R322" s="265" t="s">
        <v>25</v>
      </c>
      <c r="S322" s="266" t="s">
        <v>2800</v>
      </c>
      <c r="T322" s="267" t="s">
        <v>727</v>
      </c>
      <c r="U322" s="264" t="s">
        <v>16</v>
      </c>
      <c r="V322" s="101"/>
      <c r="W322" s="268" t="s">
        <v>1002</v>
      </c>
      <c r="X322" s="161"/>
      <c r="Y322" s="97"/>
      <c r="Z322" s="88"/>
      <c r="AA322" s="131"/>
      <c r="AB322" s="88"/>
      <c r="AC322" s="89"/>
      <c r="AD322" s="146"/>
      <c r="AE322" s="88"/>
      <c r="AF322" s="132"/>
      <c r="AG322" s="294"/>
      <c r="AH322" s="88"/>
      <c r="AI322" s="132"/>
      <c r="AJ322" s="132"/>
      <c r="AK322" s="88"/>
      <c r="AL322" s="132"/>
      <c r="AM322" s="132"/>
      <c r="AN322" s="88"/>
      <c r="AO322" s="132"/>
      <c r="AP322" s="132"/>
      <c r="AQ322" s="132"/>
      <c r="AR322" s="132"/>
      <c r="AS322" s="132"/>
      <c r="AT322" s="147"/>
      <c r="AU322" s="101"/>
      <c r="AV322" s="1036"/>
    </row>
    <row r="323" spans="1:48" ht="35.15" customHeight="1" x14ac:dyDescent="0.3">
      <c r="A323" s="69" t="s">
        <v>2217</v>
      </c>
      <c r="B323" s="183" t="s">
        <v>2526</v>
      </c>
      <c r="C323" s="102" t="str">
        <f>MID(control[[#This Row],[Processo]],12,4)</f>
        <v>2020</v>
      </c>
      <c r="D323" s="102" t="str">
        <f>RIGHT(control[[#This Row],[Processo]],4)</f>
        <v>6182</v>
      </c>
      <c r="E323" s="960" t="s">
        <v>2567</v>
      </c>
      <c r="F323" s="269" t="s">
        <v>931</v>
      </c>
      <c r="G323" s="270" t="s">
        <v>1020</v>
      </c>
      <c r="H323" s="85" t="s">
        <v>932</v>
      </c>
      <c r="I323" s="269" t="s">
        <v>934</v>
      </c>
      <c r="J323" s="257" t="s">
        <v>1020</v>
      </c>
      <c r="K323" s="269" t="s">
        <v>920</v>
      </c>
      <c r="L323" s="687" t="s">
        <v>82</v>
      </c>
      <c r="M323" s="724" t="s">
        <v>2527</v>
      </c>
      <c r="N323" s="88">
        <v>19076808.149999999</v>
      </c>
      <c r="O323" s="89">
        <v>44294</v>
      </c>
      <c r="P323" s="313" t="s">
        <v>2568</v>
      </c>
      <c r="Q323" s="90" t="s">
        <v>1306</v>
      </c>
      <c r="R323" s="265" t="s">
        <v>25</v>
      </c>
      <c r="S323" s="266" t="s">
        <v>2800</v>
      </c>
      <c r="T323" s="271" t="s">
        <v>727</v>
      </c>
      <c r="U323" s="270" t="s">
        <v>16</v>
      </c>
      <c r="V323" s="101"/>
      <c r="W323" s="268" t="s">
        <v>1002</v>
      </c>
      <c r="X323" s="161"/>
      <c r="Y323" s="97"/>
      <c r="Z323" s="88"/>
      <c r="AA323" s="131"/>
      <c r="AB323" s="88"/>
      <c r="AC323" s="89"/>
      <c r="AD323" s="146"/>
      <c r="AE323" s="88"/>
      <c r="AF323" s="132"/>
      <c r="AG323" s="294"/>
      <c r="AH323" s="88"/>
      <c r="AI323" s="132"/>
      <c r="AJ323" s="132"/>
      <c r="AK323" s="88"/>
      <c r="AL323" s="132"/>
      <c r="AM323" s="132"/>
      <c r="AN323" s="88"/>
      <c r="AO323" s="132"/>
      <c r="AP323" s="132"/>
      <c r="AQ323" s="132"/>
      <c r="AR323" s="132"/>
      <c r="AS323" s="132"/>
      <c r="AT323" s="147"/>
      <c r="AU323" s="101"/>
      <c r="AV323" s="1036"/>
    </row>
    <row r="324" spans="1:48" ht="35.15" customHeight="1" x14ac:dyDescent="0.3">
      <c r="A324" s="69" t="s">
        <v>2218</v>
      </c>
      <c r="B324" s="183" t="s">
        <v>2532</v>
      </c>
      <c r="C324" s="102" t="str">
        <f>MID(control[[#This Row],[Processo]],12,4)</f>
        <v>2020</v>
      </c>
      <c r="D324" s="102" t="str">
        <f>RIGHT(control[[#This Row],[Processo]],4)</f>
        <v>6182</v>
      </c>
      <c r="E324" s="390" t="s">
        <v>2533</v>
      </c>
      <c r="F324" s="274" t="s">
        <v>931</v>
      </c>
      <c r="G324" s="270" t="s">
        <v>1020</v>
      </c>
      <c r="H324" s="85" t="s">
        <v>1378</v>
      </c>
      <c r="I324" s="274" t="s">
        <v>934</v>
      </c>
      <c r="J324" s="257" t="s">
        <v>1020</v>
      </c>
      <c r="K324" s="274" t="s">
        <v>920</v>
      </c>
      <c r="L324" s="687" t="s">
        <v>82</v>
      </c>
      <c r="M324" s="725" t="s">
        <v>2534</v>
      </c>
      <c r="N324" s="88">
        <v>6323336.1600000001</v>
      </c>
      <c r="O324" s="89">
        <v>44298</v>
      </c>
      <c r="P324" s="276" t="s">
        <v>2535</v>
      </c>
      <c r="Q324" s="276" t="s">
        <v>2535</v>
      </c>
      <c r="R324" s="277" t="s">
        <v>25</v>
      </c>
      <c r="S324" s="266" t="s">
        <v>2800</v>
      </c>
      <c r="T324" s="278" t="s">
        <v>727</v>
      </c>
      <c r="U324" s="275" t="s">
        <v>16</v>
      </c>
      <c r="V324" s="101"/>
      <c r="W324" s="279" t="s">
        <v>1002</v>
      </c>
      <c r="X324" s="161"/>
      <c r="Y324" s="97"/>
      <c r="Z324" s="88"/>
      <c r="AA324" s="131"/>
      <c r="AB324" s="88"/>
      <c r="AC324" s="89"/>
      <c r="AD324" s="146"/>
      <c r="AE324" s="88"/>
      <c r="AF324" s="132"/>
      <c r="AG324" s="294"/>
      <c r="AH324" s="88"/>
      <c r="AI324" s="132"/>
      <c r="AJ324" s="132"/>
      <c r="AK324" s="88"/>
      <c r="AL324" s="132"/>
      <c r="AM324" s="132"/>
      <c r="AN324" s="88"/>
      <c r="AO324" s="132"/>
      <c r="AP324" s="132"/>
      <c r="AQ324" s="132"/>
      <c r="AR324" s="132"/>
      <c r="AS324" s="132"/>
      <c r="AT324" s="147"/>
      <c r="AU324" s="101"/>
      <c r="AV324" s="1036"/>
    </row>
    <row r="325" spans="1:48" ht="35.15" customHeight="1" x14ac:dyDescent="0.3">
      <c r="A325" s="1048" t="s">
        <v>2219</v>
      </c>
      <c r="B325" s="409" t="s">
        <v>2539</v>
      </c>
      <c r="C325" s="188" t="str">
        <f>MID(control[[#This Row],[Processo]],12,4)</f>
        <v>2018</v>
      </c>
      <c r="D325" s="188" t="str">
        <f>RIGHT(control[[#This Row],[Processo]],4)</f>
        <v>0224</v>
      </c>
      <c r="E325" s="603" t="s">
        <v>2540</v>
      </c>
      <c r="F325" s="606" t="s">
        <v>919</v>
      </c>
      <c r="G325" s="607" t="s">
        <v>1020</v>
      </c>
      <c r="H325" s="838" t="s">
        <v>2541</v>
      </c>
      <c r="I325" s="606" t="s">
        <v>921</v>
      </c>
      <c r="J325" s="604" t="s">
        <v>1019</v>
      </c>
      <c r="K325" s="606" t="s">
        <v>920</v>
      </c>
      <c r="L325" s="688" t="s">
        <v>323</v>
      </c>
      <c r="M325" s="688" t="s">
        <v>2542</v>
      </c>
      <c r="N325" s="205">
        <v>100000000</v>
      </c>
      <c r="O325" s="206">
        <v>44296</v>
      </c>
      <c r="P325" s="608" t="s">
        <v>2543</v>
      </c>
      <c r="Q325" s="609" t="s">
        <v>2672</v>
      </c>
      <c r="R325" s="610" t="s">
        <v>17</v>
      </c>
      <c r="S325" s="242" t="s">
        <v>964</v>
      </c>
      <c r="T325" s="605" t="s">
        <v>2556</v>
      </c>
      <c r="U325" s="604" t="s">
        <v>16</v>
      </c>
      <c r="V325" s="218"/>
      <c r="W325" s="611" t="s">
        <v>1002</v>
      </c>
      <c r="X325" s="458"/>
      <c r="Y325" s="211"/>
      <c r="Z325" s="612" t="s">
        <v>2759</v>
      </c>
      <c r="AA325" s="612"/>
      <c r="AB325" s="205"/>
      <c r="AC325" s="206"/>
      <c r="AD325" s="227"/>
      <c r="AE325" s="205"/>
      <c r="AF325" s="459"/>
      <c r="AG325" s="460"/>
      <c r="AH325" s="205"/>
      <c r="AI325" s="459"/>
      <c r="AJ325" s="459"/>
      <c r="AK325" s="205"/>
      <c r="AL325" s="459"/>
      <c r="AM325" s="459"/>
      <c r="AN325" s="205"/>
      <c r="AO325" s="459"/>
      <c r="AP325" s="459"/>
      <c r="AQ325" s="459"/>
      <c r="AR325" s="459"/>
      <c r="AS325" s="459"/>
      <c r="AT325" s="228"/>
      <c r="AU325" s="218"/>
      <c r="AV325" s="1038"/>
    </row>
    <row r="326" spans="1:48" ht="35.15" customHeight="1" x14ac:dyDescent="0.3">
      <c r="A326" s="1052" t="s">
        <v>2220</v>
      </c>
      <c r="B326" s="818" t="s">
        <v>2559</v>
      </c>
      <c r="C326" s="796" t="str">
        <f>MID(control[[#This Row],[Processo]],12,4)</f>
        <v>2015</v>
      </c>
      <c r="D326" s="796" t="str">
        <f>RIGHT(control[[#This Row],[Processo]],4)</f>
        <v>0224</v>
      </c>
      <c r="E326" s="828" t="s">
        <v>2560</v>
      </c>
      <c r="F326" s="819" t="s">
        <v>919</v>
      </c>
      <c r="G326" s="829" t="s">
        <v>1020</v>
      </c>
      <c r="H326" s="798" t="s">
        <v>236</v>
      </c>
      <c r="I326" s="819" t="s">
        <v>1027</v>
      </c>
      <c r="J326" s="796" t="s">
        <v>1020</v>
      </c>
      <c r="K326" s="819" t="s">
        <v>920</v>
      </c>
      <c r="L326" s="800" t="s">
        <v>323</v>
      </c>
      <c r="M326" s="800" t="s">
        <v>237</v>
      </c>
      <c r="N326" s="801">
        <v>20251864.969999999</v>
      </c>
      <c r="O326" s="802">
        <v>44313</v>
      </c>
      <c r="P326" s="820" t="s">
        <v>2561</v>
      </c>
      <c r="Q326" s="820" t="s">
        <v>2562</v>
      </c>
      <c r="R326" s="805" t="s">
        <v>17</v>
      </c>
      <c r="S326" s="821" t="s">
        <v>2563</v>
      </c>
      <c r="T326" s="822" t="s">
        <v>2564</v>
      </c>
      <c r="U326" s="796" t="s">
        <v>16</v>
      </c>
      <c r="V326" s="817"/>
      <c r="W326" s="823" t="s">
        <v>1002</v>
      </c>
      <c r="X326" s="824"/>
      <c r="Y326" s="812"/>
      <c r="Z326" s="811" t="s">
        <v>1627</v>
      </c>
      <c r="AA326" s="904"/>
      <c r="AB326" s="801"/>
      <c r="AC326" s="802"/>
      <c r="AD326" s="825"/>
      <c r="AE326" s="801"/>
      <c r="AF326" s="826"/>
      <c r="AG326" s="827"/>
      <c r="AH326" s="801"/>
      <c r="AI326" s="826"/>
      <c r="AJ326" s="826"/>
      <c r="AK326" s="801"/>
      <c r="AL326" s="826"/>
      <c r="AM326" s="459"/>
      <c r="AN326" s="801"/>
      <c r="AO326" s="826"/>
      <c r="AP326" s="459"/>
      <c r="AQ326" s="826"/>
      <c r="AR326" s="826"/>
      <c r="AS326" s="826"/>
      <c r="AT326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26" s="834" t="s">
        <v>2758</v>
      </c>
      <c r="AV326" s="1039" t="s">
        <v>1007</v>
      </c>
    </row>
    <row r="327" spans="1:48" ht="35.15" customHeight="1" x14ac:dyDescent="0.3">
      <c r="A327" s="69" t="s">
        <v>2221</v>
      </c>
      <c r="B327" s="183" t="s">
        <v>2569</v>
      </c>
      <c r="C327" s="102" t="str">
        <f>MID(control[[#This Row],[Processo]],12,4)</f>
        <v>2018</v>
      </c>
      <c r="D327" s="102" t="str">
        <f>RIGHT(control[[#This Row],[Processo]],4)</f>
        <v>6182</v>
      </c>
      <c r="E327" s="391" t="s">
        <v>2570</v>
      </c>
      <c r="F327" s="431" t="s">
        <v>931</v>
      </c>
      <c r="G327" s="315" t="s">
        <v>1020</v>
      </c>
      <c r="H327" s="531" t="s">
        <v>932</v>
      </c>
      <c r="I327" s="144" t="s">
        <v>934</v>
      </c>
      <c r="J327" s="309" t="s">
        <v>1020</v>
      </c>
      <c r="K327" s="314" t="s">
        <v>920</v>
      </c>
      <c r="L327" s="687" t="s">
        <v>82</v>
      </c>
      <c r="M327" s="87" t="s">
        <v>2454</v>
      </c>
      <c r="N327" s="88">
        <v>14909244.51</v>
      </c>
      <c r="O327" s="89">
        <v>44319</v>
      </c>
      <c r="P327" s="354" t="s">
        <v>2607</v>
      </c>
      <c r="Q327" s="90" t="s">
        <v>1072</v>
      </c>
      <c r="R327" s="316" t="s">
        <v>25</v>
      </c>
      <c r="S327" s="266" t="s">
        <v>2800</v>
      </c>
      <c r="T327" s="317" t="s">
        <v>727</v>
      </c>
      <c r="U327" s="761" t="s">
        <v>1242</v>
      </c>
      <c r="V327" s="975" t="s">
        <v>2997</v>
      </c>
      <c r="W327" s="318" t="s">
        <v>1002</v>
      </c>
      <c r="X327" s="161"/>
      <c r="Y327" s="97"/>
      <c r="Z327" s="88"/>
      <c r="AA327" s="131"/>
      <c r="AB327" s="88"/>
      <c r="AC327" s="89"/>
      <c r="AD327" s="146"/>
      <c r="AE327" s="88"/>
      <c r="AF327" s="132"/>
      <c r="AG327" s="294"/>
      <c r="AH327" s="88"/>
      <c r="AI327" s="132"/>
      <c r="AJ327" s="132"/>
      <c r="AK327" s="88"/>
      <c r="AL327" s="132"/>
      <c r="AM327" s="132"/>
      <c r="AN327" s="88"/>
      <c r="AO327" s="132"/>
      <c r="AP327" s="132"/>
      <c r="AQ327" s="132"/>
      <c r="AR327" s="132"/>
      <c r="AS327" s="132"/>
      <c r="AT327" s="147"/>
      <c r="AU327" s="101"/>
      <c r="AV327" s="1036"/>
    </row>
    <row r="328" spans="1:48" ht="35.15" customHeight="1" x14ac:dyDescent="0.3">
      <c r="A328" s="69" t="s">
        <v>2222</v>
      </c>
      <c r="B328" s="183" t="s">
        <v>2544</v>
      </c>
      <c r="C328" s="102" t="str">
        <f>MID(control[[#This Row],[Processo]],12,4)</f>
        <v>2018</v>
      </c>
      <c r="D328" s="102" t="str">
        <f>RIGHT(control[[#This Row],[Processo]],4)</f>
        <v>0224</v>
      </c>
      <c r="E328" s="391" t="s">
        <v>2545</v>
      </c>
      <c r="F328" s="282" t="s">
        <v>919</v>
      </c>
      <c r="G328" s="82" t="s">
        <v>1019</v>
      </c>
      <c r="H328" s="973" t="s">
        <v>2994</v>
      </c>
      <c r="I328" s="282" t="s">
        <v>1027</v>
      </c>
      <c r="J328" s="257" t="s">
        <v>1020</v>
      </c>
      <c r="K328" s="282" t="s">
        <v>920</v>
      </c>
      <c r="L328" s="689" t="s">
        <v>323</v>
      </c>
      <c r="M328" s="689" t="s">
        <v>453</v>
      </c>
      <c r="N328" s="88">
        <v>23511.24</v>
      </c>
      <c r="O328" s="89">
        <v>44296</v>
      </c>
      <c r="P328" s="347" t="s">
        <v>2546</v>
      </c>
      <c r="Q328" s="347" t="s">
        <v>2598</v>
      </c>
      <c r="R328" s="283" t="s">
        <v>17</v>
      </c>
      <c r="S328" s="129" t="s">
        <v>964</v>
      </c>
      <c r="T328" s="284" t="s">
        <v>2547</v>
      </c>
      <c r="U328" s="894" t="s">
        <v>1246</v>
      </c>
      <c r="V328" s="947" t="s">
        <v>2984</v>
      </c>
      <c r="W328" s="285" t="s">
        <v>1002</v>
      </c>
      <c r="X328" s="161"/>
      <c r="Y328" s="97">
        <v>3100</v>
      </c>
      <c r="Z328" s="348">
        <v>2758.62</v>
      </c>
      <c r="AA328" s="910"/>
      <c r="AB328" s="88">
        <f>control[[#This Row],[
Honorários
Finais
(R$)]]</f>
        <v>2758.62</v>
      </c>
      <c r="AC328" s="89">
        <v>43866</v>
      </c>
      <c r="AD328" s="349" t="s">
        <v>2599</v>
      </c>
      <c r="AE328" s="88"/>
      <c r="AF328" s="132"/>
      <c r="AG328" s="294"/>
      <c r="AH328" s="88"/>
      <c r="AI328" s="132"/>
      <c r="AJ328" s="132"/>
      <c r="AK328" s="88"/>
      <c r="AL328" s="132"/>
      <c r="AM328" s="132"/>
      <c r="AN328" s="88"/>
      <c r="AO328" s="132"/>
      <c r="AP328" s="132"/>
      <c r="AQ328" s="132"/>
      <c r="AR328" s="132"/>
      <c r="AS328" s="132"/>
      <c r="AT328" s="147"/>
      <c r="AU328" s="101"/>
      <c r="AV328" s="1036"/>
    </row>
    <row r="329" spans="1:48" ht="35.15" customHeight="1" x14ac:dyDescent="0.3">
      <c r="A329" s="69" t="s">
        <v>2223</v>
      </c>
      <c r="B329" s="183" t="s">
        <v>2572</v>
      </c>
      <c r="C329" s="102" t="str">
        <f>MID(control[[#This Row],[Processo]],12,4)</f>
        <v>2020</v>
      </c>
      <c r="D329" s="102" t="str">
        <f>RIGHT(control[[#This Row],[Processo]],4)</f>
        <v>6182</v>
      </c>
      <c r="E329" s="758" t="s">
        <v>2901</v>
      </c>
      <c r="F329" s="490" t="s">
        <v>931</v>
      </c>
      <c r="G329" s="321" t="s">
        <v>1020</v>
      </c>
      <c r="H329" s="531" t="s">
        <v>932</v>
      </c>
      <c r="I329" s="490" t="s">
        <v>934</v>
      </c>
      <c r="J329" s="257" t="s">
        <v>1020</v>
      </c>
      <c r="K329" s="322" t="s">
        <v>920</v>
      </c>
      <c r="L329" s="690" t="s">
        <v>82</v>
      </c>
      <c r="M329" s="762" t="s">
        <v>2903</v>
      </c>
      <c r="N329" s="88">
        <v>9065452.8300000001</v>
      </c>
      <c r="O329" s="601">
        <v>44320</v>
      </c>
      <c r="P329" s="757" t="s">
        <v>2900</v>
      </c>
      <c r="Q329" s="405" t="s">
        <v>1072</v>
      </c>
      <c r="R329" s="91" t="s">
        <v>25</v>
      </c>
      <c r="S329" s="266" t="s">
        <v>2800</v>
      </c>
      <c r="T329" s="324" t="s">
        <v>727</v>
      </c>
      <c r="U329" s="761" t="s">
        <v>1242</v>
      </c>
      <c r="V329" s="760" t="s">
        <v>2902</v>
      </c>
      <c r="W329" s="325" t="s">
        <v>1002</v>
      </c>
      <c r="X329" s="759" t="s">
        <v>20</v>
      </c>
      <c r="Y329" s="97">
        <v>36600</v>
      </c>
      <c r="Z329" s="88"/>
      <c r="AA329" s="131"/>
      <c r="AB329" s="88"/>
      <c r="AC329" s="89"/>
      <c r="AD329" s="146"/>
      <c r="AE329" s="88"/>
      <c r="AF329" s="132"/>
      <c r="AG329" s="294"/>
      <c r="AH329" s="88"/>
      <c r="AI329" s="132"/>
      <c r="AJ329" s="132"/>
      <c r="AK329" s="88"/>
      <c r="AL329" s="132"/>
      <c r="AM329" s="132"/>
      <c r="AN329" s="88"/>
      <c r="AO329" s="132"/>
      <c r="AP329" s="132"/>
      <c r="AQ329" s="132"/>
      <c r="AR329" s="132"/>
      <c r="AS329" s="132"/>
      <c r="AT329" s="147"/>
      <c r="AU329" s="101"/>
      <c r="AV329" s="1036"/>
    </row>
    <row r="330" spans="1:48" ht="35.15" customHeight="1" x14ac:dyDescent="0.3">
      <c r="A330" s="69" t="s">
        <v>2224</v>
      </c>
      <c r="B330" s="183" t="s">
        <v>2573</v>
      </c>
      <c r="C330" s="102" t="str">
        <f>MID(control[[#This Row],[Processo]],12,4)</f>
        <v>2020</v>
      </c>
      <c r="D330" s="102" t="str">
        <f>RIGHT(control[[#This Row],[Processo]],4)</f>
        <v>0224</v>
      </c>
      <c r="E330" s="543" t="s">
        <v>2735</v>
      </c>
      <c r="F330" s="544" t="s">
        <v>1123</v>
      </c>
      <c r="G330" s="545" t="s">
        <v>1047</v>
      </c>
      <c r="H330" s="946" t="s">
        <v>2983</v>
      </c>
      <c r="I330" s="322" t="s">
        <v>1027</v>
      </c>
      <c r="J330" s="350" t="s">
        <v>1020</v>
      </c>
      <c r="K330" s="322" t="s">
        <v>920</v>
      </c>
      <c r="L330" s="690" t="s">
        <v>2458</v>
      </c>
      <c r="M330" s="690" t="s">
        <v>485</v>
      </c>
      <c r="N330" s="88">
        <v>560000</v>
      </c>
      <c r="O330" s="89">
        <v>44320</v>
      </c>
      <c r="P330" s="323" t="s">
        <v>2574</v>
      </c>
      <c r="Q330" s="323" t="s">
        <v>1099</v>
      </c>
      <c r="R330" s="326" t="s">
        <v>17</v>
      </c>
      <c r="S330" s="129" t="s">
        <v>962</v>
      </c>
      <c r="T330" s="324" t="s">
        <v>93</v>
      </c>
      <c r="U330" s="761" t="s">
        <v>1298</v>
      </c>
      <c r="V330" s="965" t="s">
        <v>2993</v>
      </c>
      <c r="W330" s="325" t="s">
        <v>1002</v>
      </c>
      <c r="X330" s="964" t="s">
        <v>20</v>
      </c>
      <c r="Y330" s="97"/>
      <c r="Z330" s="88"/>
      <c r="AA330" s="131"/>
      <c r="AB330" s="88"/>
      <c r="AC330" s="89"/>
      <c r="AD330" s="146"/>
      <c r="AE330" s="88"/>
      <c r="AF330" s="132"/>
      <c r="AG330" s="294"/>
      <c r="AH330" s="88"/>
      <c r="AI330" s="132"/>
      <c r="AJ330" s="132"/>
      <c r="AK330" s="88"/>
      <c r="AL330" s="132"/>
      <c r="AM330" s="132"/>
      <c r="AN330" s="88"/>
      <c r="AO330" s="132"/>
      <c r="AP330" s="132"/>
      <c r="AQ330" s="132"/>
      <c r="AR330" s="132"/>
      <c r="AS330" s="132"/>
      <c r="AT330" s="147"/>
      <c r="AU330" s="101"/>
      <c r="AV330" s="1036"/>
    </row>
    <row r="331" spans="1:48" ht="35.15" customHeight="1" x14ac:dyDescent="0.3">
      <c r="A331" s="69" t="s">
        <v>2225</v>
      </c>
      <c r="B331" s="183" t="s">
        <v>2592</v>
      </c>
      <c r="C331" s="102" t="str">
        <f>MID(control[[#This Row],[Processo]],12,4)</f>
        <v>2020</v>
      </c>
      <c r="D331" s="102" t="str">
        <f>RIGHT(control[[#This Row],[Processo]],4)</f>
        <v>0224</v>
      </c>
      <c r="E331" s="626" t="s">
        <v>2772</v>
      </c>
      <c r="F331" s="338" t="s">
        <v>919</v>
      </c>
      <c r="G331" s="339" t="s">
        <v>1019</v>
      </c>
      <c r="H331" s="531" t="s">
        <v>2612</v>
      </c>
      <c r="I331" s="338" t="s">
        <v>921</v>
      </c>
      <c r="J331" s="339" t="s">
        <v>1019</v>
      </c>
      <c r="K331" s="338" t="s">
        <v>920</v>
      </c>
      <c r="L331" s="691" t="s">
        <v>289</v>
      </c>
      <c r="M331" s="691" t="s">
        <v>472</v>
      </c>
      <c r="N331" s="88">
        <v>91831.06</v>
      </c>
      <c r="O331" s="89">
        <v>44328</v>
      </c>
      <c r="P331" s="340" t="s">
        <v>2593</v>
      </c>
      <c r="Q331" s="340" t="s">
        <v>1099</v>
      </c>
      <c r="R331" s="341" t="s">
        <v>17</v>
      </c>
      <c r="S331" s="129" t="s">
        <v>964</v>
      </c>
      <c r="T331" s="170" t="s">
        <v>2556</v>
      </c>
      <c r="U331" s="321" t="s">
        <v>1255</v>
      </c>
      <c r="V331" s="752" t="s">
        <v>472</v>
      </c>
      <c r="W331" s="342" t="s">
        <v>1002</v>
      </c>
      <c r="X331" s="161"/>
      <c r="Y331" s="97"/>
      <c r="Z331" s="88"/>
      <c r="AA331" s="131"/>
      <c r="AB331" s="88"/>
      <c r="AC331" s="89"/>
      <c r="AD331" s="146"/>
      <c r="AE331" s="88"/>
      <c r="AF331" s="132"/>
      <c r="AG331" s="294"/>
      <c r="AH331" s="88"/>
      <c r="AI331" s="132"/>
      <c r="AJ331" s="132"/>
      <c r="AK331" s="88"/>
      <c r="AL331" s="132"/>
      <c r="AM331" s="132"/>
      <c r="AN331" s="88"/>
      <c r="AO331" s="132"/>
      <c r="AP331" s="132"/>
      <c r="AQ331" s="132"/>
      <c r="AR331" s="132"/>
      <c r="AS331" s="132"/>
      <c r="AT331" s="147"/>
      <c r="AU331" s="101"/>
      <c r="AV331" s="1036"/>
    </row>
    <row r="332" spans="1:48" ht="35.15" customHeight="1" x14ac:dyDescent="0.3">
      <c r="A332" s="1052" t="s">
        <v>2226</v>
      </c>
      <c r="B332" s="818" t="s">
        <v>2601</v>
      </c>
      <c r="C332" s="796" t="str">
        <f>MID(control[[#This Row],[Processo]],12,4)</f>
        <v>2016</v>
      </c>
      <c r="D332" s="796" t="str">
        <f>RIGHT(control[[#This Row],[Processo]],4)</f>
        <v>0224</v>
      </c>
      <c r="E332" s="828" t="s">
        <v>2652</v>
      </c>
      <c r="F332" s="819" t="s">
        <v>919</v>
      </c>
      <c r="G332" s="829" t="s">
        <v>1020</v>
      </c>
      <c r="H332" s="798" t="s">
        <v>236</v>
      </c>
      <c r="I332" s="819" t="s">
        <v>1027</v>
      </c>
      <c r="J332" s="796" t="s">
        <v>1020</v>
      </c>
      <c r="K332" s="819" t="s">
        <v>920</v>
      </c>
      <c r="L332" s="800" t="s">
        <v>323</v>
      </c>
      <c r="M332" s="800" t="s">
        <v>237</v>
      </c>
      <c r="N332" s="801">
        <v>2119082.46</v>
      </c>
      <c r="O332" s="802">
        <v>44330</v>
      </c>
      <c r="P332" s="820" t="s">
        <v>2603</v>
      </c>
      <c r="Q332" s="820" t="s">
        <v>2602</v>
      </c>
      <c r="R332" s="805" t="s">
        <v>17</v>
      </c>
      <c r="S332" s="821" t="s">
        <v>2563</v>
      </c>
      <c r="T332" s="822" t="s">
        <v>2564</v>
      </c>
      <c r="U332" s="796" t="s">
        <v>16</v>
      </c>
      <c r="V332" s="817"/>
      <c r="W332" s="823" t="s">
        <v>1002</v>
      </c>
      <c r="X332" s="824"/>
      <c r="Y332" s="812"/>
      <c r="Z332" s="811" t="s">
        <v>1627</v>
      </c>
      <c r="AA332" s="904"/>
      <c r="AB332" s="801"/>
      <c r="AC332" s="802"/>
      <c r="AD332" s="825"/>
      <c r="AE332" s="801"/>
      <c r="AF332" s="826"/>
      <c r="AG332" s="827"/>
      <c r="AH332" s="801"/>
      <c r="AI332" s="826"/>
      <c r="AJ332" s="826"/>
      <c r="AK332" s="801"/>
      <c r="AL332" s="826"/>
      <c r="AM332" s="459"/>
      <c r="AN332" s="801"/>
      <c r="AO332" s="826"/>
      <c r="AP332" s="459"/>
      <c r="AQ332" s="826"/>
      <c r="AR332" s="826"/>
      <c r="AS332" s="826"/>
      <c r="AT332" s="811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32" s="834" t="s">
        <v>2758</v>
      </c>
      <c r="AV332" s="1039" t="s">
        <v>1007</v>
      </c>
    </row>
    <row r="333" spans="1:48" ht="35.15" customHeight="1" x14ac:dyDescent="0.3">
      <c r="A333" s="69" t="s">
        <v>2227</v>
      </c>
      <c r="B333" s="183" t="s">
        <v>2605</v>
      </c>
      <c r="C333" s="102" t="str">
        <f>MID(control[[#This Row],[Processo]],12,4)</f>
        <v>1992</v>
      </c>
      <c r="D333" s="102" t="str">
        <f>RIGHT(control[[#This Row],[Processo]],4)</f>
        <v>0224</v>
      </c>
      <c r="E333" s="391" t="s">
        <v>2630</v>
      </c>
      <c r="F333" s="934" t="s">
        <v>1123</v>
      </c>
      <c r="G333" s="933" t="s">
        <v>1047</v>
      </c>
      <c r="H333" s="531" t="s">
        <v>236</v>
      </c>
      <c r="I333" s="352" t="s">
        <v>1027</v>
      </c>
      <c r="J333" s="82" t="s">
        <v>1020</v>
      </c>
      <c r="K333" s="352" t="s">
        <v>920</v>
      </c>
      <c r="L333" s="692" t="s">
        <v>323</v>
      </c>
      <c r="M333" s="692" t="s">
        <v>503</v>
      </c>
      <c r="N333" s="353" t="s">
        <v>2606</v>
      </c>
      <c r="O333" s="89">
        <v>44329</v>
      </c>
      <c r="P333" s="354" t="s">
        <v>2629</v>
      </c>
      <c r="Q333" s="354" t="s">
        <v>1073</v>
      </c>
      <c r="R333" s="357" t="s">
        <v>17</v>
      </c>
      <c r="S333" s="398" t="s">
        <v>963</v>
      </c>
      <c r="T333" s="355" t="s">
        <v>147</v>
      </c>
      <c r="U333" s="931" t="s">
        <v>1257</v>
      </c>
      <c r="V333" s="932" t="s">
        <v>1243</v>
      </c>
      <c r="W333" s="356" t="s">
        <v>1002</v>
      </c>
      <c r="X333" s="928" t="s">
        <v>20</v>
      </c>
      <c r="Y333" s="97">
        <v>15000</v>
      </c>
      <c r="Z333" s="88">
        <v>15000</v>
      </c>
      <c r="AA333" s="929" t="s">
        <v>2972</v>
      </c>
      <c r="AB333" s="88">
        <v>15000</v>
      </c>
      <c r="AC333" s="89">
        <v>44454</v>
      </c>
      <c r="AD333" s="930" t="s">
        <v>2973</v>
      </c>
      <c r="AE333" s="88"/>
      <c r="AF333" s="132"/>
      <c r="AG333" s="294"/>
      <c r="AH333" s="88"/>
      <c r="AI333" s="132"/>
      <c r="AJ333" s="132"/>
      <c r="AK333" s="88"/>
      <c r="AL333" s="132"/>
      <c r="AM333" s="132"/>
      <c r="AN333" s="88"/>
      <c r="AO333" s="132"/>
      <c r="AP333" s="132"/>
      <c r="AQ333" s="132"/>
      <c r="AR333" s="132"/>
      <c r="AS333" s="132"/>
      <c r="AT333" s="147"/>
      <c r="AU333" s="101"/>
      <c r="AV333" s="1036"/>
    </row>
    <row r="334" spans="1:48" ht="35.15" customHeight="1" x14ac:dyDescent="0.3">
      <c r="A334" s="69" t="s">
        <v>2228</v>
      </c>
      <c r="B334" s="81" t="s">
        <v>2608</v>
      </c>
      <c r="C334" s="102" t="str">
        <f>MID(control[[#This Row],[Processo]],12,4)</f>
        <v>2016</v>
      </c>
      <c r="D334" s="102" t="str">
        <f>RIGHT(control[[#This Row],[Processo]],4)</f>
        <v>6182</v>
      </c>
      <c r="E334" s="496" t="s">
        <v>2700</v>
      </c>
      <c r="F334" s="490" t="s">
        <v>931</v>
      </c>
      <c r="G334" s="321" t="s">
        <v>1020</v>
      </c>
      <c r="H334" s="531" t="s">
        <v>932</v>
      </c>
      <c r="I334" s="490" t="s">
        <v>934</v>
      </c>
      <c r="J334" s="372" t="s">
        <v>1020</v>
      </c>
      <c r="K334" s="358" t="s">
        <v>920</v>
      </c>
      <c r="L334" s="693" t="s">
        <v>82</v>
      </c>
      <c r="M334" s="693" t="s">
        <v>2770</v>
      </c>
      <c r="N334" s="88">
        <v>244221.27</v>
      </c>
      <c r="O334" s="89">
        <v>44330</v>
      </c>
      <c r="P334" s="497" t="s">
        <v>2702</v>
      </c>
      <c r="Q334" s="498" t="s">
        <v>2701</v>
      </c>
      <c r="R334" s="357" t="s">
        <v>25</v>
      </c>
      <c r="S334" s="661" t="s">
        <v>2801</v>
      </c>
      <c r="T334" s="360" t="s">
        <v>113</v>
      </c>
      <c r="U334" s="359" t="s">
        <v>16</v>
      </c>
      <c r="V334" s="101"/>
      <c r="W334" s="361" t="s">
        <v>1002</v>
      </c>
      <c r="X334" s="161"/>
      <c r="Y334" s="97"/>
      <c r="Z334" s="88"/>
      <c r="AA334" s="131"/>
      <c r="AB334" s="88"/>
      <c r="AC334" s="89"/>
      <c r="AD334" s="146"/>
      <c r="AE334" s="88"/>
      <c r="AF334" s="132"/>
      <c r="AG334" s="294"/>
      <c r="AH334" s="88"/>
      <c r="AI334" s="132"/>
      <c r="AJ334" s="132"/>
      <c r="AK334" s="88"/>
      <c r="AL334" s="132"/>
      <c r="AM334" s="132"/>
      <c r="AN334" s="88"/>
      <c r="AO334" s="132"/>
      <c r="AP334" s="132"/>
      <c r="AQ334" s="132"/>
      <c r="AR334" s="132"/>
      <c r="AS334" s="132"/>
      <c r="AT334" s="147"/>
      <c r="AU334" s="101"/>
      <c r="AV334" s="1036"/>
    </row>
    <row r="335" spans="1:48" ht="35.15" customHeight="1" x14ac:dyDescent="0.3">
      <c r="A335" s="69" t="s">
        <v>2229</v>
      </c>
      <c r="B335" s="183" t="s">
        <v>2613</v>
      </c>
      <c r="C335" s="102" t="str">
        <f>MID(control[[#This Row],[Processo]],12,4)</f>
        <v>2020</v>
      </c>
      <c r="D335" s="102" t="str">
        <f>RIGHT(control[[#This Row],[Processo]],4)</f>
        <v>0224</v>
      </c>
      <c r="E335" s="391" t="s">
        <v>2614</v>
      </c>
      <c r="F335" s="366" t="s">
        <v>919</v>
      </c>
      <c r="G335" s="372" t="s">
        <v>1020</v>
      </c>
      <c r="H335" s="531" t="s">
        <v>542</v>
      </c>
      <c r="I335" s="366" t="s">
        <v>921</v>
      </c>
      <c r="J335" s="367" t="s">
        <v>1019</v>
      </c>
      <c r="K335" s="366" t="s">
        <v>920</v>
      </c>
      <c r="L335" s="693" t="s">
        <v>323</v>
      </c>
      <c r="M335" s="693" t="s">
        <v>237</v>
      </c>
      <c r="N335" s="88">
        <v>1474344.19</v>
      </c>
      <c r="O335" s="89">
        <v>44343</v>
      </c>
      <c r="P335" s="413" t="s">
        <v>2638</v>
      </c>
      <c r="Q335" s="377" t="s">
        <v>1099</v>
      </c>
      <c r="R335" s="368" t="s">
        <v>17</v>
      </c>
      <c r="S335" s="414" t="s">
        <v>963</v>
      </c>
      <c r="T335" s="369" t="s">
        <v>147</v>
      </c>
      <c r="U335" s="913" t="s">
        <v>1242</v>
      </c>
      <c r="V335" s="915" t="s">
        <v>2962</v>
      </c>
      <c r="W335" s="370" t="s">
        <v>1002</v>
      </c>
      <c r="X335" s="914" t="s">
        <v>20</v>
      </c>
      <c r="Y335" s="97">
        <v>36600</v>
      </c>
      <c r="Z335" s="88"/>
      <c r="AA335" s="131"/>
      <c r="AB335" s="88"/>
      <c r="AC335" s="89"/>
      <c r="AD335" s="146"/>
      <c r="AE335" s="88"/>
      <c r="AF335" s="132"/>
      <c r="AG335" s="294"/>
      <c r="AH335" s="88"/>
      <c r="AI335" s="132"/>
      <c r="AJ335" s="132"/>
      <c r="AK335" s="88"/>
      <c r="AL335" s="132"/>
      <c r="AM335" s="132"/>
      <c r="AN335" s="88"/>
      <c r="AO335" s="132"/>
      <c r="AP335" s="132"/>
      <c r="AQ335" s="132"/>
      <c r="AR335" s="132"/>
      <c r="AS335" s="132"/>
      <c r="AT335" s="147"/>
      <c r="AU335" s="101"/>
      <c r="AV335" s="1036"/>
    </row>
    <row r="336" spans="1:48" ht="35.15" customHeight="1" x14ac:dyDescent="0.3">
      <c r="A336" s="69" t="s">
        <v>2230</v>
      </c>
      <c r="B336" s="81" t="s">
        <v>2615</v>
      </c>
      <c r="C336" s="102" t="str">
        <f>MID(control[[#This Row],[Processo]],12,4)</f>
        <v>2016</v>
      </c>
      <c r="D336" s="102" t="str">
        <f>RIGHT(control[[#This Row],[Processo]],4)</f>
        <v>6182</v>
      </c>
      <c r="E336" s="626" t="s">
        <v>2771</v>
      </c>
      <c r="F336" s="490" t="s">
        <v>931</v>
      </c>
      <c r="G336" s="82" t="s">
        <v>1020</v>
      </c>
      <c r="H336" s="531" t="s">
        <v>932</v>
      </c>
      <c r="I336" s="490" t="s">
        <v>934</v>
      </c>
      <c r="J336" s="372" t="s">
        <v>1020</v>
      </c>
      <c r="K336" s="371" t="s">
        <v>920</v>
      </c>
      <c r="L336" s="693" t="s">
        <v>82</v>
      </c>
      <c r="M336" s="693" t="s">
        <v>2770</v>
      </c>
      <c r="N336" s="88">
        <v>195000</v>
      </c>
      <c r="O336" s="89">
        <v>44343</v>
      </c>
      <c r="P336" s="497" t="s">
        <v>2703</v>
      </c>
      <c r="Q336" s="405" t="s">
        <v>1072</v>
      </c>
      <c r="R336" s="373" t="s">
        <v>25</v>
      </c>
      <c r="S336" s="661" t="s">
        <v>2801</v>
      </c>
      <c r="T336" s="360" t="s">
        <v>113</v>
      </c>
      <c r="U336" s="372" t="s">
        <v>16</v>
      </c>
      <c r="V336" s="101"/>
      <c r="W336" s="374" t="s">
        <v>1002</v>
      </c>
      <c r="X336" s="161"/>
      <c r="Y336" s="97"/>
      <c r="Z336" s="88"/>
      <c r="AA336" s="131"/>
      <c r="AB336" s="88"/>
      <c r="AC336" s="89"/>
      <c r="AD336" s="146"/>
      <c r="AE336" s="88"/>
      <c r="AF336" s="132"/>
      <c r="AG336" s="294"/>
      <c r="AH336" s="88"/>
      <c r="AI336" s="132"/>
      <c r="AJ336" s="132"/>
      <c r="AK336" s="88"/>
      <c r="AL336" s="132"/>
      <c r="AM336" s="132"/>
      <c r="AN336" s="88"/>
      <c r="AO336" s="132"/>
      <c r="AP336" s="132"/>
      <c r="AQ336" s="132"/>
      <c r="AR336" s="132"/>
      <c r="AS336" s="132"/>
      <c r="AT336" s="147"/>
      <c r="AU336" s="101"/>
      <c r="AV336" s="1036"/>
    </row>
    <row r="337" spans="1:48" ht="35.15" customHeight="1" x14ac:dyDescent="0.3">
      <c r="A337" s="69" t="s">
        <v>2231</v>
      </c>
      <c r="B337" s="183" t="s">
        <v>2616</v>
      </c>
      <c r="C337" s="102" t="str">
        <f>MID(control[[#This Row],[Processo]],12,4)</f>
        <v>2018</v>
      </c>
      <c r="D337" s="102" t="str">
        <f>RIGHT(control[[#This Row],[Processo]],4)</f>
        <v>0224</v>
      </c>
      <c r="E337" s="391" t="s">
        <v>2617</v>
      </c>
      <c r="F337" s="375" t="s">
        <v>919</v>
      </c>
      <c r="G337" s="376" t="s">
        <v>1019</v>
      </c>
      <c r="H337" s="531" t="s">
        <v>2618</v>
      </c>
      <c r="I337" s="375" t="s">
        <v>921</v>
      </c>
      <c r="J337" s="376" t="s">
        <v>1019</v>
      </c>
      <c r="K337" s="375" t="s">
        <v>920</v>
      </c>
      <c r="L337" s="694" t="s">
        <v>289</v>
      </c>
      <c r="M337" s="694" t="s">
        <v>2619</v>
      </c>
      <c r="N337" s="88">
        <v>9585.93</v>
      </c>
      <c r="O337" s="89">
        <v>44347</v>
      </c>
      <c r="P337" s="861" t="s">
        <v>2940</v>
      </c>
      <c r="Q337" s="377" t="s">
        <v>1099</v>
      </c>
      <c r="R337" s="378" t="s">
        <v>17</v>
      </c>
      <c r="S337" s="129" t="s">
        <v>964</v>
      </c>
      <c r="T337" s="170" t="s">
        <v>2556</v>
      </c>
      <c r="U337" s="376" t="s">
        <v>16</v>
      </c>
      <c r="V337" s="755" t="s">
        <v>1243</v>
      </c>
      <c r="W337" s="379" t="s">
        <v>1002</v>
      </c>
      <c r="X337" s="161"/>
      <c r="Y337" s="97"/>
      <c r="Z337" s="88"/>
      <c r="AA337" s="131"/>
      <c r="AB337" s="88"/>
      <c r="AC337" s="89"/>
      <c r="AD337" s="146"/>
      <c r="AE337" s="88"/>
      <c r="AF337" s="132"/>
      <c r="AG337" s="294"/>
      <c r="AH337" s="88"/>
      <c r="AI337" s="132"/>
      <c r="AJ337" s="132"/>
      <c r="AK337" s="88"/>
      <c r="AL337" s="132"/>
      <c r="AM337" s="132"/>
      <c r="AN337" s="88"/>
      <c r="AO337" s="132"/>
      <c r="AP337" s="132"/>
      <c r="AQ337" s="132"/>
      <c r="AR337" s="132"/>
      <c r="AS337" s="132"/>
      <c r="AT337" s="147"/>
      <c r="AU337" s="101"/>
      <c r="AV337" s="1036"/>
    </row>
    <row r="338" spans="1:48" ht="35.15" customHeight="1" x14ac:dyDescent="0.3">
      <c r="A338" s="69" t="s">
        <v>2232</v>
      </c>
      <c r="B338" s="183" t="s">
        <v>2624</v>
      </c>
      <c r="C338" s="102" t="str">
        <f>MID(control[[#This Row],[Processo]],12,4)</f>
        <v>2020</v>
      </c>
      <c r="D338" s="102" t="str">
        <f>RIGHT(control[[#This Row],[Processo]],4)</f>
        <v>0224</v>
      </c>
      <c r="E338" s="392" t="s">
        <v>2622</v>
      </c>
      <c r="F338" s="393" t="s">
        <v>919</v>
      </c>
      <c r="G338" s="82" t="s">
        <v>1020</v>
      </c>
      <c r="H338" s="531" t="s">
        <v>236</v>
      </c>
      <c r="I338" s="393" t="s">
        <v>1027</v>
      </c>
      <c r="J338" s="372" t="s">
        <v>1020</v>
      </c>
      <c r="K338" s="393" t="s">
        <v>920</v>
      </c>
      <c r="L338" s="695" t="s">
        <v>323</v>
      </c>
      <c r="M338" s="695" t="s">
        <v>2623</v>
      </c>
      <c r="N338" s="88">
        <v>200000</v>
      </c>
      <c r="O338" s="89">
        <v>44348</v>
      </c>
      <c r="P338" s="395" t="s">
        <v>2628</v>
      </c>
      <c r="Q338" s="395" t="s">
        <v>1073</v>
      </c>
      <c r="R338" s="396" t="s">
        <v>17</v>
      </c>
      <c r="S338" s="129" t="s">
        <v>2563</v>
      </c>
      <c r="T338" s="310" t="s">
        <v>2564</v>
      </c>
      <c r="U338" s="913" t="s">
        <v>1242</v>
      </c>
      <c r="V338" s="1148" t="s">
        <v>3098</v>
      </c>
      <c r="W338" s="397" t="s">
        <v>1002</v>
      </c>
      <c r="X338" s="161"/>
      <c r="Y338" s="97"/>
      <c r="Z338" s="88"/>
      <c r="AA338" s="131"/>
      <c r="AB338" s="88"/>
      <c r="AC338" s="89"/>
      <c r="AD338" s="146"/>
      <c r="AE338" s="88"/>
      <c r="AF338" s="132"/>
      <c r="AG338" s="294"/>
      <c r="AH338" s="88"/>
      <c r="AI338" s="132"/>
      <c r="AJ338" s="132"/>
      <c r="AK338" s="88"/>
      <c r="AL338" s="132"/>
      <c r="AM338" s="132"/>
      <c r="AN338" s="88"/>
      <c r="AO338" s="132"/>
      <c r="AP338" s="132"/>
      <c r="AQ338" s="132"/>
      <c r="AR338" s="132"/>
      <c r="AS338" s="132"/>
      <c r="AT338" s="147"/>
      <c r="AU338" s="101"/>
      <c r="AV338" s="1036"/>
    </row>
    <row r="339" spans="1:48" ht="35.15" customHeight="1" x14ac:dyDescent="0.3">
      <c r="A339" s="69" t="s">
        <v>2233</v>
      </c>
      <c r="B339" s="183" t="s">
        <v>2625</v>
      </c>
      <c r="C339" s="102" t="str">
        <f>MID(control[[#This Row],[Processo]],12,4)</f>
        <v>2020</v>
      </c>
      <c r="D339" s="102" t="str">
        <f>RIGHT(control[[#This Row],[Processo]],4)</f>
        <v>0224</v>
      </c>
      <c r="E339" s="392" t="s">
        <v>2626</v>
      </c>
      <c r="F339" s="393" t="s">
        <v>925</v>
      </c>
      <c r="G339" s="394" t="s">
        <v>1019</v>
      </c>
      <c r="H339" s="531" t="s">
        <v>1254</v>
      </c>
      <c r="I339" s="393" t="s">
        <v>1102</v>
      </c>
      <c r="J339" s="394" t="s">
        <v>1019</v>
      </c>
      <c r="K339" s="393" t="s">
        <v>920</v>
      </c>
      <c r="L339" s="695" t="s">
        <v>762</v>
      </c>
      <c r="M339" s="695" t="s">
        <v>332</v>
      </c>
      <c r="N339" s="88">
        <v>5000</v>
      </c>
      <c r="O339" s="89">
        <v>44342</v>
      </c>
      <c r="P339" s="395" t="s">
        <v>2627</v>
      </c>
      <c r="Q339" s="395" t="s">
        <v>1073</v>
      </c>
      <c r="R339" s="396" t="s">
        <v>17</v>
      </c>
      <c r="S339" s="129" t="s">
        <v>964</v>
      </c>
      <c r="T339" s="170" t="s">
        <v>2556</v>
      </c>
      <c r="U339" s="1138" t="s">
        <v>1253</v>
      </c>
      <c r="V339" s="1146" t="s">
        <v>653</v>
      </c>
      <c r="W339" s="397" t="s">
        <v>1002</v>
      </c>
      <c r="X339" s="161"/>
      <c r="Y339" s="97"/>
      <c r="Z339" s="88"/>
      <c r="AA339" s="131"/>
      <c r="AB339" s="88"/>
      <c r="AC339" s="89"/>
      <c r="AD339" s="146"/>
      <c r="AE339" s="88"/>
      <c r="AF339" s="132"/>
      <c r="AG339" s="294"/>
      <c r="AH339" s="88"/>
      <c r="AI339" s="132"/>
      <c r="AJ339" s="132"/>
      <c r="AK339" s="88"/>
      <c r="AL339" s="132"/>
      <c r="AM339" s="132"/>
      <c r="AN339" s="88"/>
      <c r="AO339" s="132"/>
      <c r="AP339" s="132"/>
      <c r="AQ339" s="132"/>
      <c r="AR339" s="132"/>
      <c r="AS339" s="132"/>
      <c r="AT339" s="147"/>
      <c r="AU339" s="101"/>
      <c r="AV339" s="1036"/>
    </row>
    <row r="340" spans="1:48" ht="35.15" customHeight="1" x14ac:dyDescent="0.3">
      <c r="A340" s="69" t="s">
        <v>2234</v>
      </c>
      <c r="B340" s="183" t="s">
        <v>2639</v>
      </c>
      <c r="C340" s="102" t="str">
        <f>MID(control[[#This Row],[Processo]],12,4)</f>
        <v>2020</v>
      </c>
      <c r="D340" s="102" t="str">
        <f>RIGHT(control[[#This Row],[Processo]],4)</f>
        <v>6182</v>
      </c>
      <c r="E340" s="415" t="s">
        <v>2640</v>
      </c>
      <c r="F340" s="416" t="s">
        <v>931</v>
      </c>
      <c r="G340" s="417" t="s">
        <v>1019</v>
      </c>
      <c r="H340" s="531" t="s">
        <v>932</v>
      </c>
      <c r="I340" s="416" t="s">
        <v>934</v>
      </c>
      <c r="J340" s="417" t="s">
        <v>1020</v>
      </c>
      <c r="K340" s="416" t="s">
        <v>920</v>
      </c>
      <c r="L340" s="696" t="s">
        <v>82</v>
      </c>
      <c r="M340" s="696" t="s">
        <v>2641</v>
      </c>
      <c r="N340" s="88">
        <v>202125.07</v>
      </c>
      <c r="O340" s="89">
        <v>44357</v>
      </c>
      <c r="P340" s="956" t="s">
        <v>2990</v>
      </c>
      <c r="Q340" s="395" t="s">
        <v>1073</v>
      </c>
      <c r="R340" s="418" t="s">
        <v>25</v>
      </c>
      <c r="S340" s="266" t="s">
        <v>2800</v>
      </c>
      <c r="T340" s="419" t="s">
        <v>727</v>
      </c>
      <c r="U340" s="761" t="s">
        <v>1242</v>
      </c>
      <c r="V340" s="756" t="s">
        <v>2899</v>
      </c>
      <c r="W340" s="420" t="s">
        <v>1002</v>
      </c>
      <c r="X340" s="161"/>
      <c r="Y340" s="97"/>
      <c r="Z340" s="88"/>
      <c r="AA340" s="131"/>
      <c r="AB340" s="88"/>
      <c r="AC340" s="89"/>
      <c r="AD340" s="146"/>
      <c r="AE340" s="88"/>
      <c r="AF340" s="132"/>
      <c r="AG340" s="294"/>
      <c r="AH340" s="88"/>
      <c r="AI340" s="132"/>
      <c r="AJ340" s="132"/>
      <c r="AK340" s="88"/>
      <c r="AL340" s="132"/>
      <c r="AM340" s="132"/>
      <c r="AN340" s="88"/>
      <c r="AO340" s="132"/>
      <c r="AP340" s="132"/>
      <c r="AQ340" s="132"/>
      <c r="AR340" s="132"/>
      <c r="AS340" s="132"/>
      <c r="AT340" s="147"/>
      <c r="AU340" s="101"/>
      <c r="AV340" s="1036"/>
    </row>
    <row r="341" spans="1:48" ht="35.15" customHeight="1" x14ac:dyDescent="0.3">
      <c r="A341" s="69" t="s">
        <v>2235</v>
      </c>
      <c r="B341" s="183" t="s">
        <v>2642</v>
      </c>
      <c r="C341" s="102" t="str">
        <f>MID(control[[#This Row],[Processo]],12,4)</f>
        <v>2017</v>
      </c>
      <c r="D341" s="102" t="str">
        <f>RIGHT(control[[#This Row],[Processo]],4)</f>
        <v>0224</v>
      </c>
      <c r="E341" s="421" t="s">
        <v>2643</v>
      </c>
      <c r="F341" s="422" t="s">
        <v>925</v>
      </c>
      <c r="G341" s="423" t="s">
        <v>1020</v>
      </c>
      <c r="H341" s="531" t="s">
        <v>2644</v>
      </c>
      <c r="I341" s="422" t="s">
        <v>1102</v>
      </c>
      <c r="J341" s="423" t="s">
        <v>1019</v>
      </c>
      <c r="K341" s="422" t="s">
        <v>920</v>
      </c>
      <c r="L341" s="697" t="s">
        <v>76</v>
      </c>
      <c r="M341" s="697" t="s">
        <v>457</v>
      </c>
      <c r="N341" s="88">
        <v>20000</v>
      </c>
      <c r="O341" s="89">
        <v>44357</v>
      </c>
      <c r="P341" s="424" t="s">
        <v>2645</v>
      </c>
      <c r="Q341" s="424" t="s">
        <v>1073</v>
      </c>
      <c r="R341" s="425" t="s">
        <v>17</v>
      </c>
      <c r="S341" s="129" t="s">
        <v>964</v>
      </c>
      <c r="T341" s="426" t="s">
        <v>2556</v>
      </c>
      <c r="U341" s="423" t="s">
        <v>16</v>
      </c>
      <c r="V341" s="101"/>
      <c r="W341" s="427" t="s">
        <v>1002</v>
      </c>
      <c r="X341" s="161"/>
      <c r="Y341" s="97"/>
      <c r="Z341" s="88"/>
      <c r="AA341" s="131"/>
      <c r="AB341" s="88"/>
      <c r="AC341" s="89"/>
      <c r="AD341" s="146"/>
      <c r="AE341" s="88"/>
      <c r="AF341" s="132"/>
      <c r="AG341" s="294"/>
      <c r="AH341" s="88"/>
      <c r="AI341" s="132"/>
      <c r="AJ341" s="132"/>
      <c r="AK341" s="88"/>
      <c r="AL341" s="132"/>
      <c r="AM341" s="132"/>
      <c r="AN341" s="88"/>
      <c r="AO341" s="132"/>
      <c r="AP341" s="132"/>
      <c r="AQ341" s="132"/>
      <c r="AR341" s="132"/>
      <c r="AS341" s="132"/>
      <c r="AT341" s="147"/>
      <c r="AU341" s="101"/>
      <c r="AV341" s="1036"/>
    </row>
    <row r="342" spans="1:48" ht="35.15" customHeight="1" x14ac:dyDescent="0.3">
      <c r="A342" s="69" t="s">
        <v>2236</v>
      </c>
      <c r="B342" s="183" t="s">
        <v>2646</v>
      </c>
      <c r="C342" s="102" t="str">
        <f>MID(control[[#This Row],[Processo]],12,4)</f>
        <v>2020</v>
      </c>
      <c r="D342" s="102" t="str">
        <f>RIGHT(control[[#This Row],[Processo]],4)</f>
        <v>0006</v>
      </c>
      <c r="E342" s="415" t="s">
        <v>2647</v>
      </c>
      <c r="F342" s="422" t="s">
        <v>919</v>
      </c>
      <c r="G342" s="423" t="s">
        <v>1020</v>
      </c>
      <c r="H342" s="531" t="s">
        <v>2648</v>
      </c>
      <c r="I342" s="422" t="s">
        <v>1027</v>
      </c>
      <c r="J342" s="434" t="s">
        <v>1020</v>
      </c>
      <c r="K342" s="422" t="s">
        <v>920</v>
      </c>
      <c r="L342" s="697" t="s">
        <v>323</v>
      </c>
      <c r="M342" s="697" t="s">
        <v>2649</v>
      </c>
      <c r="N342" s="88">
        <v>428387.14</v>
      </c>
      <c r="O342" s="89">
        <v>44358</v>
      </c>
      <c r="P342" s="424" t="s">
        <v>2650</v>
      </c>
      <c r="Q342" s="424" t="s">
        <v>1099</v>
      </c>
      <c r="R342" s="425" t="s">
        <v>17</v>
      </c>
      <c r="S342" s="123" t="s">
        <v>977</v>
      </c>
      <c r="T342" s="426" t="s">
        <v>185</v>
      </c>
      <c r="U342" s="423" t="s">
        <v>16</v>
      </c>
      <c r="V342" s="101"/>
      <c r="W342" s="427" t="s">
        <v>1002</v>
      </c>
      <c r="X342" s="161"/>
      <c r="Y342" s="97"/>
      <c r="Z342" s="88"/>
      <c r="AA342" s="131"/>
      <c r="AB342" s="88"/>
      <c r="AC342" s="89"/>
      <c r="AD342" s="146"/>
      <c r="AE342" s="88"/>
      <c r="AF342" s="132"/>
      <c r="AG342" s="294"/>
      <c r="AH342" s="88"/>
      <c r="AI342" s="132"/>
      <c r="AJ342" s="132"/>
      <c r="AK342" s="88"/>
      <c r="AL342" s="132"/>
      <c r="AM342" s="132"/>
      <c r="AN342" s="88"/>
      <c r="AO342" s="132"/>
      <c r="AP342" s="132"/>
      <c r="AQ342" s="132"/>
      <c r="AR342" s="132"/>
      <c r="AS342" s="132"/>
      <c r="AT342" s="147"/>
      <c r="AU342" s="101"/>
      <c r="AV342" s="1036"/>
    </row>
    <row r="343" spans="1:48" ht="35.15" customHeight="1" x14ac:dyDescent="0.3">
      <c r="A343" s="69" t="s">
        <v>2237</v>
      </c>
      <c r="B343" s="183" t="s">
        <v>2654</v>
      </c>
      <c r="C343" s="102" t="str">
        <f>MID(control[[#This Row],[Processo]],12,4)</f>
        <v>2020</v>
      </c>
      <c r="D343" s="102" t="str">
        <f>RIGHT(control[[#This Row],[Processo]],4)</f>
        <v>0590</v>
      </c>
      <c r="E343" s="85" t="s">
        <v>2655</v>
      </c>
      <c r="F343" s="433" t="s">
        <v>919</v>
      </c>
      <c r="G343" s="434" t="s">
        <v>1019</v>
      </c>
      <c r="H343" s="531" t="s">
        <v>2730</v>
      </c>
      <c r="I343" s="433" t="s">
        <v>1027</v>
      </c>
      <c r="J343" s="434" t="s">
        <v>1020</v>
      </c>
      <c r="K343" s="433" t="s">
        <v>920</v>
      </c>
      <c r="L343" s="698" t="s">
        <v>323</v>
      </c>
      <c r="M343" s="698" t="s">
        <v>92</v>
      </c>
      <c r="N343" s="88">
        <v>5525</v>
      </c>
      <c r="O343" s="89">
        <v>44368</v>
      </c>
      <c r="P343" s="435" t="s">
        <v>2656</v>
      </c>
      <c r="Q343" s="435" t="s">
        <v>1073</v>
      </c>
      <c r="R343" s="436" t="s">
        <v>17</v>
      </c>
      <c r="S343" s="260" t="s">
        <v>2451</v>
      </c>
      <c r="T343" s="261" t="s">
        <v>2452</v>
      </c>
      <c r="U343" s="894" t="s">
        <v>1246</v>
      </c>
      <c r="V343" s="895" t="s">
        <v>2950</v>
      </c>
      <c r="W343" s="437" t="s">
        <v>1002</v>
      </c>
      <c r="X343" s="892" t="s">
        <v>20</v>
      </c>
      <c r="Y343" s="97">
        <v>6600</v>
      </c>
      <c r="Z343" s="88">
        <v>6600</v>
      </c>
      <c r="AA343" s="900" t="s">
        <v>2954</v>
      </c>
      <c r="AB343" s="88">
        <v>6600</v>
      </c>
      <c r="AC343" s="89">
        <v>44435</v>
      </c>
      <c r="AD343" s="898" t="s">
        <v>2952</v>
      </c>
      <c r="AE343" s="88"/>
      <c r="AF343" s="132"/>
      <c r="AG343" s="294"/>
      <c r="AH343" s="88"/>
      <c r="AI343" s="132"/>
      <c r="AJ343" s="132"/>
      <c r="AK343" s="88"/>
      <c r="AL343" s="132"/>
      <c r="AM343" s="132"/>
      <c r="AN343" s="88"/>
      <c r="AO343" s="132"/>
      <c r="AP343" s="132"/>
      <c r="AQ343" s="132"/>
      <c r="AR343" s="132"/>
      <c r="AS343" s="132"/>
      <c r="AT343" s="147"/>
      <c r="AU343" s="101"/>
      <c r="AV343" s="1036"/>
    </row>
    <row r="344" spans="1:48" ht="35.15" customHeight="1" x14ac:dyDescent="0.3">
      <c r="A344" s="69" t="s">
        <v>2238</v>
      </c>
      <c r="B344" s="183" t="s">
        <v>2657</v>
      </c>
      <c r="C344" s="102" t="str">
        <f>MID(control[[#This Row],[Processo]],12,4)</f>
        <v>2020</v>
      </c>
      <c r="D344" s="102" t="str">
        <f>RIGHT(control[[#This Row],[Processo]],4)</f>
        <v>0224</v>
      </c>
      <c r="E344" s="85" t="s">
        <v>2658</v>
      </c>
      <c r="F344" s="438" t="s">
        <v>925</v>
      </c>
      <c r="G344" s="439" t="s">
        <v>1019</v>
      </c>
      <c r="H344" s="531" t="s">
        <v>2659</v>
      </c>
      <c r="I344" s="438" t="s">
        <v>1102</v>
      </c>
      <c r="J344" s="439" t="s">
        <v>1019</v>
      </c>
      <c r="K344" s="438" t="s">
        <v>920</v>
      </c>
      <c r="L344" s="699" t="s">
        <v>76</v>
      </c>
      <c r="M344" s="699" t="s">
        <v>2660</v>
      </c>
      <c r="N344" s="88">
        <v>250000</v>
      </c>
      <c r="O344" s="89">
        <v>44361</v>
      </c>
      <c r="P344" s="440" t="s">
        <v>2661</v>
      </c>
      <c r="Q344" s="440" t="s">
        <v>1073</v>
      </c>
      <c r="R344" s="441" t="s">
        <v>17</v>
      </c>
      <c r="S344" s="129" t="s">
        <v>964</v>
      </c>
      <c r="T344" s="170" t="s">
        <v>2556</v>
      </c>
      <c r="U344" s="439" t="s">
        <v>16</v>
      </c>
      <c r="V344" s="101"/>
      <c r="W344" s="442" t="s">
        <v>1002</v>
      </c>
      <c r="X344" s="161"/>
      <c r="Y344" s="97"/>
      <c r="Z344" s="88"/>
      <c r="AA344" s="131"/>
      <c r="AB344" s="88"/>
      <c r="AC344" s="89"/>
      <c r="AD344" s="146"/>
      <c r="AE344" s="88"/>
      <c r="AF344" s="132"/>
      <c r="AG344" s="294"/>
      <c r="AH344" s="88"/>
      <c r="AI344" s="132"/>
      <c r="AJ344" s="132"/>
      <c r="AK344" s="88"/>
      <c r="AL344" s="132"/>
      <c r="AM344" s="132"/>
      <c r="AN344" s="88"/>
      <c r="AO344" s="132"/>
      <c r="AP344" s="132"/>
      <c r="AQ344" s="132"/>
      <c r="AR344" s="132"/>
      <c r="AS344" s="132"/>
      <c r="AT344" s="147"/>
      <c r="AU344" s="101"/>
      <c r="AV344" s="1036"/>
    </row>
    <row r="345" spans="1:48" ht="35.15" customHeight="1" x14ac:dyDescent="0.3">
      <c r="A345" s="69" t="s">
        <v>2239</v>
      </c>
      <c r="B345" s="183" t="s">
        <v>2662</v>
      </c>
      <c r="C345" s="102" t="str">
        <f>MID(control[[#This Row],[Processo]],12,4)</f>
        <v>2020</v>
      </c>
      <c r="D345" s="102" t="str">
        <f>RIGHT(control[[#This Row],[Processo]],4)</f>
        <v>0224</v>
      </c>
      <c r="E345" s="85" t="s">
        <v>2663</v>
      </c>
      <c r="F345" s="438" t="s">
        <v>925</v>
      </c>
      <c r="G345" s="439" t="s">
        <v>1020</v>
      </c>
      <c r="H345" s="531" t="s">
        <v>2664</v>
      </c>
      <c r="I345" s="438" t="s">
        <v>1102</v>
      </c>
      <c r="J345" s="439" t="s">
        <v>1019</v>
      </c>
      <c r="K345" s="438" t="s">
        <v>920</v>
      </c>
      <c r="L345" s="699" t="s">
        <v>76</v>
      </c>
      <c r="M345" s="699" t="s">
        <v>434</v>
      </c>
      <c r="N345" s="88">
        <v>20666.53</v>
      </c>
      <c r="O345" s="89">
        <v>44361</v>
      </c>
      <c r="P345" s="440" t="s">
        <v>2505</v>
      </c>
      <c r="Q345" s="440" t="s">
        <v>1073</v>
      </c>
      <c r="R345" s="441" t="s">
        <v>17</v>
      </c>
      <c r="S345" s="129" t="s">
        <v>964</v>
      </c>
      <c r="T345" s="170" t="s">
        <v>2556</v>
      </c>
      <c r="U345" s="439" t="s">
        <v>16</v>
      </c>
      <c r="V345" s="101"/>
      <c r="W345" s="442" t="s">
        <v>1002</v>
      </c>
      <c r="X345" s="161"/>
      <c r="Y345" s="97"/>
      <c r="Z345" s="88"/>
      <c r="AA345" s="131"/>
      <c r="AB345" s="88"/>
      <c r="AC345" s="89"/>
      <c r="AD345" s="146"/>
      <c r="AE345" s="88"/>
      <c r="AF345" s="132"/>
      <c r="AG345" s="294"/>
      <c r="AH345" s="88"/>
      <c r="AI345" s="132"/>
      <c r="AJ345" s="132"/>
      <c r="AK345" s="88"/>
      <c r="AL345" s="132"/>
      <c r="AM345" s="132"/>
      <c r="AN345" s="88"/>
      <c r="AO345" s="132"/>
      <c r="AP345" s="132"/>
      <c r="AQ345" s="132"/>
      <c r="AR345" s="132"/>
      <c r="AS345" s="132"/>
      <c r="AT345" s="147"/>
      <c r="AU345" s="101"/>
      <c r="AV345" s="1036"/>
    </row>
    <row r="346" spans="1:48" ht="35.15" customHeight="1" x14ac:dyDescent="0.3">
      <c r="A346" s="69" t="s">
        <v>2240</v>
      </c>
      <c r="B346" s="183" t="s">
        <v>2665</v>
      </c>
      <c r="C346" s="102" t="str">
        <f>MID(control[[#This Row],[Processo]],12,4)</f>
        <v>2020</v>
      </c>
      <c r="D346" s="102" t="str">
        <f>RIGHT(control[[#This Row],[Processo]],4)</f>
        <v>0224</v>
      </c>
      <c r="E346" s="391" t="s">
        <v>2614</v>
      </c>
      <c r="F346" s="366" t="s">
        <v>919</v>
      </c>
      <c r="G346" s="439" t="s">
        <v>1020</v>
      </c>
      <c r="H346" s="531" t="s">
        <v>542</v>
      </c>
      <c r="I346" s="375" t="s">
        <v>921</v>
      </c>
      <c r="J346" s="439" t="s">
        <v>1019</v>
      </c>
      <c r="K346" s="438" t="s">
        <v>920</v>
      </c>
      <c r="L346" s="700" t="s">
        <v>323</v>
      </c>
      <c r="M346" s="699" t="s">
        <v>237</v>
      </c>
      <c r="N346" s="88">
        <v>463560.19</v>
      </c>
      <c r="O346" s="89">
        <v>44361</v>
      </c>
      <c r="P346" s="861" t="s">
        <v>2666</v>
      </c>
      <c r="Q346" s="440" t="s">
        <v>1073</v>
      </c>
      <c r="R346" s="441" t="s">
        <v>17</v>
      </c>
      <c r="S346" s="414" t="s">
        <v>963</v>
      </c>
      <c r="T346" s="369" t="s">
        <v>147</v>
      </c>
      <c r="U346" s="913" t="s">
        <v>1242</v>
      </c>
      <c r="V346" s="915" t="s">
        <v>2962</v>
      </c>
      <c r="W346" s="442" t="s">
        <v>1002</v>
      </c>
      <c r="X346" s="914" t="s">
        <v>20</v>
      </c>
      <c r="Y346" s="97">
        <v>8400</v>
      </c>
      <c r="Z346" s="88">
        <v>8400</v>
      </c>
      <c r="AA346" s="917" t="s">
        <v>2963</v>
      </c>
      <c r="AB346" s="88">
        <v>8400</v>
      </c>
      <c r="AC346" s="89">
        <v>44456</v>
      </c>
      <c r="AD346" s="918" t="s">
        <v>2424</v>
      </c>
      <c r="AE346" s="88"/>
      <c r="AF346" s="132"/>
      <c r="AG346" s="294"/>
      <c r="AH346" s="88"/>
      <c r="AI346" s="132"/>
      <c r="AJ346" s="132"/>
      <c r="AK346" s="88"/>
      <c r="AL346" s="132"/>
      <c r="AM346" s="132"/>
      <c r="AN346" s="88"/>
      <c r="AO346" s="132"/>
      <c r="AP346" s="132"/>
      <c r="AQ346" s="132"/>
      <c r="AR346" s="132"/>
      <c r="AS346" s="132"/>
      <c r="AT346" s="147"/>
      <c r="AU346" s="101"/>
      <c r="AV346" s="1036"/>
    </row>
    <row r="347" spans="1:48" ht="35.15" customHeight="1" x14ac:dyDescent="0.3">
      <c r="A347" s="69" t="s">
        <v>2241</v>
      </c>
      <c r="B347" s="183" t="s">
        <v>2667</v>
      </c>
      <c r="C347" s="102" t="str">
        <f>MID(control[[#This Row],[Processo]],12,4)</f>
        <v>2020</v>
      </c>
      <c r="D347" s="102" t="str">
        <f>RIGHT(control[[#This Row],[Processo]],4)</f>
        <v>0224</v>
      </c>
      <c r="E347" s="444" t="s">
        <v>2614</v>
      </c>
      <c r="F347" s="445" t="s">
        <v>919</v>
      </c>
      <c r="G347" s="443" t="s">
        <v>1020</v>
      </c>
      <c r="H347" s="531" t="s">
        <v>542</v>
      </c>
      <c r="I347" s="445" t="s">
        <v>921</v>
      </c>
      <c r="J347" s="443" t="s">
        <v>1019</v>
      </c>
      <c r="K347" s="445" t="s">
        <v>920</v>
      </c>
      <c r="L347" s="700" t="s">
        <v>323</v>
      </c>
      <c r="M347" s="700" t="s">
        <v>237</v>
      </c>
      <c r="N347" s="88">
        <v>19689907.420000002</v>
      </c>
      <c r="O347" s="89">
        <v>44361</v>
      </c>
      <c r="P347" s="90" t="s">
        <v>2668</v>
      </c>
      <c r="Q347" s="90" t="s">
        <v>1073</v>
      </c>
      <c r="R347" s="91" t="s">
        <v>17</v>
      </c>
      <c r="S347" s="446" t="s">
        <v>963</v>
      </c>
      <c r="T347" s="447" t="s">
        <v>147</v>
      </c>
      <c r="U347" s="913" t="s">
        <v>1242</v>
      </c>
      <c r="V347" s="915" t="s">
        <v>2962</v>
      </c>
      <c r="W347" s="160" t="s">
        <v>1002</v>
      </c>
      <c r="X347" s="914" t="s">
        <v>20</v>
      </c>
      <c r="Y347" s="97"/>
      <c r="Z347" s="88"/>
      <c r="AA347" s="131"/>
      <c r="AB347" s="88"/>
      <c r="AC347" s="89"/>
      <c r="AD347" s="146"/>
      <c r="AE347" s="88"/>
      <c r="AF347" s="132"/>
      <c r="AG347" s="294"/>
      <c r="AH347" s="88"/>
      <c r="AI347" s="132"/>
      <c r="AJ347" s="132"/>
      <c r="AK347" s="88"/>
      <c r="AL347" s="132"/>
      <c r="AM347" s="132"/>
      <c r="AN347" s="88"/>
      <c r="AO347" s="132"/>
      <c r="AP347" s="132"/>
      <c r="AQ347" s="132"/>
      <c r="AR347" s="132"/>
      <c r="AS347" s="132"/>
      <c r="AT347" s="147"/>
      <c r="AU347" s="101"/>
      <c r="AV347" s="1036"/>
    </row>
    <row r="348" spans="1:48" ht="35.15" customHeight="1" x14ac:dyDescent="0.3">
      <c r="A348" s="69" t="s">
        <v>2242</v>
      </c>
      <c r="B348" s="183" t="s">
        <v>2669</v>
      </c>
      <c r="C348" s="102" t="str">
        <f>MID(control[[#This Row],[Processo]],12,4)</f>
        <v>2020</v>
      </c>
      <c r="D348" s="102" t="str">
        <f>RIGHT(control[[#This Row],[Processo]],4)</f>
        <v>0224</v>
      </c>
      <c r="E348" s="444" t="s">
        <v>2614</v>
      </c>
      <c r="F348" s="445" t="s">
        <v>919</v>
      </c>
      <c r="G348" s="443" t="s">
        <v>1020</v>
      </c>
      <c r="H348" s="531" t="s">
        <v>542</v>
      </c>
      <c r="I348" s="445" t="s">
        <v>921</v>
      </c>
      <c r="J348" s="443" t="s">
        <v>1019</v>
      </c>
      <c r="K348" s="445" t="s">
        <v>920</v>
      </c>
      <c r="L348" s="700" t="s">
        <v>323</v>
      </c>
      <c r="M348" s="87" t="s">
        <v>2670</v>
      </c>
      <c r="N348" s="88">
        <v>9208.43</v>
      </c>
      <c r="O348" s="89">
        <v>44354</v>
      </c>
      <c r="P348" s="90" t="s">
        <v>2671</v>
      </c>
      <c r="Q348" s="90" t="s">
        <v>1073</v>
      </c>
      <c r="R348" s="448" t="s">
        <v>17</v>
      </c>
      <c r="S348" s="446" t="s">
        <v>963</v>
      </c>
      <c r="T348" s="447" t="s">
        <v>147</v>
      </c>
      <c r="U348" s="913" t="s">
        <v>1242</v>
      </c>
      <c r="V348" s="915" t="s">
        <v>2962</v>
      </c>
      <c r="W348" s="160" t="s">
        <v>1002</v>
      </c>
      <c r="X348" s="914" t="s">
        <v>20</v>
      </c>
      <c r="Y348" s="97">
        <v>15000</v>
      </c>
      <c r="Z348" s="88"/>
      <c r="AA348" s="131"/>
      <c r="AB348" s="88"/>
      <c r="AC348" s="89"/>
      <c r="AD348" s="146"/>
      <c r="AE348" s="88"/>
      <c r="AF348" s="132"/>
      <c r="AG348" s="294"/>
      <c r="AH348" s="88"/>
      <c r="AI348" s="132"/>
      <c r="AJ348" s="132"/>
      <c r="AK348" s="88"/>
      <c r="AL348" s="132"/>
      <c r="AM348" s="132"/>
      <c r="AN348" s="88"/>
      <c r="AO348" s="132"/>
      <c r="AP348" s="132"/>
      <c r="AQ348" s="132"/>
      <c r="AR348" s="132"/>
      <c r="AS348" s="132"/>
      <c r="AT348" s="147"/>
      <c r="AU348" s="101"/>
      <c r="AV348" s="1036"/>
    </row>
    <row r="349" spans="1:48" ht="35.15" customHeight="1" x14ac:dyDescent="0.3">
      <c r="A349" s="69" t="s">
        <v>2243</v>
      </c>
      <c r="B349" s="183" t="s">
        <v>2673</v>
      </c>
      <c r="C349" s="102" t="str">
        <f>MID(control[[#This Row],[Processo]],12,4)</f>
        <v>2016</v>
      </c>
      <c r="D349" s="102" t="str">
        <f>RIGHT(control[[#This Row],[Processo]],4)</f>
        <v>6182</v>
      </c>
      <c r="E349" s="664" t="s">
        <v>2794</v>
      </c>
      <c r="F349" s="451" t="s">
        <v>931</v>
      </c>
      <c r="G349" s="443" t="s">
        <v>1020</v>
      </c>
      <c r="H349" s="531" t="s">
        <v>932</v>
      </c>
      <c r="I349" s="663" t="s">
        <v>934</v>
      </c>
      <c r="J349" s="443" t="s">
        <v>1020</v>
      </c>
      <c r="K349" s="451" t="s">
        <v>920</v>
      </c>
      <c r="L349" s="701" t="s">
        <v>86</v>
      </c>
      <c r="M349" s="701" t="s">
        <v>2674</v>
      </c>
      <c r="N349" s="88">
        <v>722926.28</v>
      </c>
      <c r="O349" s="82"/>
      <c r="P349" s="453" t="s">
        <v>2675</v>
      </c>
      <c r="Q349" s="453" t="s">
        <v>1306</v>
      </c>
      <c r="R349" s="454" t="s">
        <v>25</v>
      </c>
      <c r="S349" s="660" t="s">
        <v>2801</v>
      </c>
      <c r="T349" s="456" t="s">
        <v>113</v>
      </c>
      <c r="U349" s="452" t="s">
        <v>16</v>
      </c>
      <c r="V349" s="101"/>
      <c r="W349" s="457" t="s">
        <v>1002</v>
      </c>
      <c r="X349" s="161"/>
      <c r="Y349" s="97"/>
      <c r="Z349" s="88"/>
      <c r="AA349" s="131"/>
      <c r="AB349" s="88"/>
      <c r="AC349" s="89"/>
      <c r="AD349" s="146"/>
      <c r="AE349" s="88"/>
      <c r="AF349" s="132"/>
      <c r="AG349" s="294"/>
      <c r="AH349" s="88"/>
      <c r="AI349" s="132"/>
      <c r="AJ349" s="132"/>
      <c r="AK349" s="88"/>
      <c r="AL349" s="132"/>
      <c r="AM349" s="132"/>
      <c r="AN349" s="88"/>
      <c r="AO349" s="132"/>
      <c r="AP349" s="132"/>
      <c r="AQ349" s="132"/>
      <c r="AR349" s="132"/>
      <c r="AS349" s="132"/>
      <c r="AT349" s="147"/>
      <c r="AU349" s="101"/>
      <c r="AV349" s="1036"/>
    </row>
    <row r="350" spans="1:48" ht="35.15" customHeight="1" x14ac:dyDescent="0.3">
      <c r="A350" s="69" t="s">
        <v>2244</v>
      </c>
      <c r="B350" s="183" t="s">
        <v>2676</v>
      </c>
      <c r="C350" s="102" t="str">
        <f>MID(control[[#This Row],[Processo]],12,4)</f>
        <v>2019</v>
      </c>
      <c r="D350" s="102" t="str">
        <f>RIGHT(control[[#This Row],[Processo]],4)</f>
        <v>0224</v>
      </c>
      <c r="E350" s="85" t="s">
        <v>2677</v>
      </c>
      <c r="F350" s="461" t="s">
        <v>919</v>
      </c>
      <c r="G350" s="462" t="s">
        <v>1019</v>
      </c>
      <c r="H350" s="531" t="s">
        <v>2678</v>
      </c>
      <c r="I350" s="461" t="s">
        <v>921</v>
      </c>
      <c r="J350" s="462" t="s">
        <v>1019</v>
      </c>
      <c r="K350" s="461" t="s">
        <v>920</v>
      </c>
      <c r="L350" s="702" t="s">
        <v>323</v>
      </c>
      <c r="M350" s="702" t="s">
        <v>2679</v>
      </c>
      <c r="N350" s="88">
        <v>25538.71</v>
      </c>
      <c r="O350" s="89">
        <v>44376</v>
      </c>
      <c r="P350" s="617" t="s">
        <v>2764</v>
      </c>
      <c r="Q350" s="463" t="s">
        <v>1073</v>
      </c>
      <c r="R350" s="464" t="s">
        <v>17</v>
      </c>
      <c r="S350" s="129" t="s">
        <v>964</v>
      </c>
      <c r="T350" s="465" t="s">
        <v>2556</v>
      </c>
      <c r="U350" s="462" t="s">
        <v>16</v>
      </c>
      <c r="V350" s="93" t="s">
        <v>472</v>
      </c>
      <c r="W350" s="466" t="s">
        <v>1002</v>
      </c>
      <c r="X350" s="161"/>
      <c r="Y350" s="97"/>
      <c r="Z350" s="88"/>
      <c r="AA350" s="131"/>
      <c r="AB350" s="88"/>
      <c r="AC350" s="89"/>
      <c r="AD350" s="146"/>
      <c r="AE350" s="88"/>
      <c r="AF350" s="132"/>
      <c r="AG350" s="294"/>
      <c r="AH350" s="88"/>
      <c r="AI350" s="132"/>
      <c r="AJ350" s="132"/>
      <c r="AK350" s="88"/>
      <c r="AL350" s="132"/>
      <c r="AM350" s="132"/>
      <c r="AN350" s="88"/>
      <c r="AO350" s="132"/>
      <c r="AP350" s="132"/>
      <c r="AQ350" s="132"/>
      <c r="AR350" s="132"/>
      <c r="AS350" s="132"/>
      <c r="AT350" s="147"/>
      <c r="AU350" s="101"/>
      <c r="AV350" s="1036"/>
    </row>
    <row r="351" spans="1:48" ht="35.15" customHeight="1" x14ac:dyDescent="0.3">
      <c r="A351" s="69" t="s">
        <v>2245</v>
      </c>
      <c r="B351" s="183" t="s">
        <v>2680</v>
      </c>
      <c r="C351" s="102" t="str">
        <f>MID(control[[#This Row],[Processo]],12,4)</f>
        <v>2014</v>
      </c>
      <c r="D351" s="102" t="str">
        <f>RIGHT(control[[#This Row],[Processo]],4)</f>
        <v>0053</v>
      </c>
      <c r="E351" s="85" t="s">
        <v>2681</v>
      </c>
      <c r="F351" s="468" t="s">
        <v>921</v>
      </c>
      <c r="G351" s="469" t="s">
        <v>1019</v>
      </c>
      <c r="H351" s="531" t="s">
        <v>236</v>
      </c>
      <c r="I351" s="468" t="s">
        <v>919</v>
      </c>
      <c r="J351" s="443" t="s">
        <v>1020</v>
      </c>
      <c r="K351" s="468" t="s">
        <v>920</v>
      </c>
      <c r="L351" s="703" t="s">
        <v>323</v>
      </c>
      <c r="M351" s="703" t="s">
        <v>2396</v>
      </c>
      <c r="N351" s="88">
        <v>50000</v>
      </c>
      <c r="O351" s="82"/>
      <c r="P351" s="470" t="s">
        <v>2682</v>
      </c>
      <c r="Q351" s="470" t="s">
        <v>1073</v>
      </c>
      <c r="R351" s="471" t="s">
        <v>17</v>
      </c>
      <c r="S351" s="92" t="s">
        <v>944</v>
      </c>
      <c r="T351" s="472" t="s">
        <v>2683</v>
      </c>
      <c r="U351" s="469" t="s">
        <v>16</v>
      </c>
      <c r="V351" s="101"/>
      <c r="W351" s="473" t="s">
        <v>1002</v>
      </c>
      <c r="X351" s="161"/>
      <c r="Y351" s="97"/>
      <c r="Z351" s="88"/>
      <c r="AA351" s="131"/>
      <c r="AB351" s="88"/>
      <c r="AC351" s="89"/>
      <c r="AD351" s="146"/>
      <c r="AE351" s="88"/>
      <c r="AF351" s="132"/>
      <c r="AG351" s="294"/>
      <c r="AH351" s="88"/>
      <c r="AI351" s="132"/>
      <c r="AJ351" s="132"/>
      <c r="AK351" s="88"/>
      <c r="AL351" s="132"/>
      <c r="AM351" s="132"/>
      <c r="AN351" s="88"/>
      <c r="AO351" s="132"/>
      <c r="AP351" s="132"/>
      <c r="AQ351" s="132"/>
      <c r="AR351" s="132"/>
      <c r="AS351" s="132"/>
      <c r="AT351" s="147"/>
      <c r="AU351" s="101"/>
      <c r="AV351" s="1036"/>
    </row>
    <row r="352" spans="1:48" ht="35.15" customHeight="1" x14ac:dyDescent="0.3">
      <c r="A352" s="69" t="s">
        <v>2246</v>
      </c>
      <c r="B352" s="183" t="s">
        <v>2684</v>
      </c>
      <c r="C352" s="102" t="str">
        <f>MID(control[[#This Row],[Processo]],12,4)</f>
        <v>2020</v>
      </c>
      <c r="D352" s="102" t="str">
        <f>RIGHT(control[[#This Row],[Processo]],4)</f>
        <v>0224</v>
      </c>
      <c r="E352" s="85" t="s">
        <v>2685</v>
      </c>
      <c r="F352" s="474" t="s">
        <v>925</v>
      </c>
      <c r="G352" s="475" t="s">
        <v>1019</v>
      </c>
      <c r="H352" s="531" t="s">
        <v>2729</v>
      </c>
      <c r="I352" s="535" t="s">
        <v>1102</v>
      </c>
      <c r="J352" s="475" t="s">
        <v>1019</v>
      </c>
      <c r="K352" s="474" t="s">
        <v>920</v>
      </c>
      <c r="L352" s="704" t="s">
        <v>76</v>
      </c>
      <c r="M352" s="704" t="s">
        <v>2686</v>
      </c>
      <c r="N352" s="88">
        <v>15319.37</v>
      </c>
      <c r="O352" s="89">
        <v>44377</v>
      </c>
      <c r="P352" s="476" t="s">
        <v>2687</v>
      </c>
      <c r="Q352" s="476" t="s">
        <v>1073</v>
      </c>
      <c r="R352" s="477" t="s">
        <v>17</v>
      </c>
      <c r="S352" s="129" t="s">
        <v>964</v>
      </c>
      <c r="T352" s="478" t="s">
        <v>2556</v>
      </c>
      <c r="U352" s="475" t="s">
        <v>16</v>
      </c>
      <c r="V352" s="101"/>
      <c r="W352" s="479" t="s">
        <v>1002</v>
      </c>
      <c r="X352" s="161"/>
      <c r="Y352" s="97"/>
      <c r="Z352" s="88"/>
      <c r="AA352" s="131"/>
      <c r="AB352" s="88"/>
      <c r="AC352" s="89"/>
      <c r="AD352" s="146"/>
      <c r="AE352" s="88"/>
      <c r="AF352" s="132"/>
      <c r="AG352" s="294"/>
      <c r="AH352" s="88"/>
      <c r="AI352" s="132"/>
      <c r="AJ352" s="132"/>
      <c r="AK352" s="88"/>
      <c r="AL352" s="132"/>
      <c r="AM352" s="132"/>
      <c r="AN352" s="88"/>
      <c r="AO352" s="132"/>
      <c r="AP352" s="132"/>
      <c r="AQ352" s="132"/>
      <c r="AR352" s="132"/>
      <c r="AS352" s="132"/>
      <c r="AT352" s="147"/>
      <c r="AU352" s="101"/>
      <c r="AV352" s="1036"/>
    </row>
    <row r="353" spans="1:48" ht="35.15" customHeight="1" x14ac:dyDescent="0.3">
      <c r="A353" s="69" t="s">
        <v>2247</v>
      </c>
      <c r="B353" s="183" t="s">
        <v>2688</v>
      </c>
      <c r="C353" s="102" t="str">
        <f>MID(control[[#This Row],[Processo]],12,4)</f>
        <v>2013</v>
      </c>
      <c r="D353" s="102" t="str">
        <f>RIGHT(control[[#This Row],[Processo]],4)</f>
        <v>0006</v>
      </c>
      <c r="E353" s="85" t="s">
        <v>2689</v>
      </c>
      <c r="F353" s="480" t="s">
        <v>919</v>
      </c>
      <c r="G353" s="481" t="s">
        <v>1019</v>
      </c>
      <c r="H353" s="531" t="s">
        <v>2690</v>
      </c>
      <c r="I353" s="480" t="s">
        <v>1027</v>
      </c>
      <c r="J353" s="481" t="s">
        <v>1020</v>
      </c>
      <c r="K353" s="486" t="s">
        <v>920</v>
      </c>
      <c r="L353" s="705" t="s">
        <v>323</v>
      </c>
      <c r="M353" s="87" t="s">
        <v>457</v>
      </c>
      <c r="N353" s="88">
        <v>35500</v>
      </c>
      <c r="O353" s="89">
        <v>44379</v>
      </c>
      <c r="P353" s="482" t="s">
        <v>2691</v>
      </c>
      <c r="Q353" s="482" t="s">
        <v>1073</v>
      </c>
      <c r="R353" s="483" t="s">
        <v>17</v>
      </c>
      <c r="S353" s="129" t="s">
        <v>977</v>
      </c>
      <c r="T353" s="484" t="s">
        <v>185</v>
      </c>
      <c r="U353" s="481" t="s">
        <v>16</v>
      </c>
      <c r="V353" s="101"/>
      <c r="W353" s="485" t="s">
        <v>1002</v>
      </c>
      <c r="X353" s="161"/>
      <c r="Y353" s="97"/>
      <c r="Z353" s="88"/>
      <c r="AA353" s="131"/>
      <c r="AB353" s="88"/>
      <c r="AC353" s="89"/>
      <c r="AD353" s="146"/>
      <c r="AE353" s="88"/>
      <c r="AF353" s="132"/>
      <c r="AG353" s="294"/>
      <c r="AH353" s="88"/>
      <c r="AI353" s="132"/>
      <c r="AJ353" s="132"/>
      <c r="AK353" s="88"/>
      <c r="AL353" s="132"/>
      <c r="AM353" s="132"/>
      <c r="AN353" s="88"/>
      <c r="AO353" s="132"/>
      <c r="AP353" s="132"/>
      <c r="AQ353" s="132"/>
      <c r="AR353" s="132"/>
      <c r="AS353" s="132"/>
      <c r="AT353" s="147"/>
      <c r="AU353" s="101"/>
      <c r="AV353" s="1036"/>
    </row>
    <row r="354" spans="1:48" ht="35.15" customHeight="1" x14ac:dyDescent="0.3">
      <c r="A354" s="1048" t="s">
        <v>2248</v>
      </c>
      <c r="B354" s="409" t="s">
        <v>2692</v>
      </c>
      <c r="C354" s="188" t="str">
        <f>MID(control[[#This Row],[Processo]],12,4)</f>
        <v>2020</v>
      </c>
      <c r="D354" s="188" t="str">
        <f>RIGHT(control[[#This Row],[Processo]],4)</f>
        <v>0224</v>
      </c>
      <c r="E354" s="202" t="s">
        <v>2693</v>
      </c>
      <c r="F354" s="593" t="s">
        <v>919</v>
      </c>
      <c r="G354" s="594" t="s">
        <v>1019</v>
      </c>
      <c r="H354" s="839" t="s">
        <v>682</v>
      </c>
      <c r="I354" s="593" t="s">
        <v>1027</v>
      </c>
      <c r="J354" s="595" t="s">
        <v>1020</v>
      </c>
      <c r="K354" s="593" t="s">
        <v>920</v>
      </c>
      <c r="L354" s="706" t="s">
        <v>323</v>
      </c>
      <c r="M354" s="204" t="s">
        <v>215</v>
      </c>
      <c r="N354" s="205">
        <v>17153.240000000002</v>
      </c>
      <c r="O354" s="206">
        <v>44379</v>
      </c>
      <c r="P354" s="862" t="s">
        <v>2939</v>
      </c>
      <c r="Q354" s="596" t="s">
        <v>1073</v>
      </c>
      <c r="R354" s="597" t="s">
        <v>17</v>
      </c>
      <c r="S354" s="242" t="s">
        <v>964</v>
      </c>
      <c r="T354" s="598" t="s">
        <v>2556</v>
      </c>
      <c r="U354" s="594" t="s">
        <v>16</v>
      </c>
      <c r="V354" s="218"/>
      <c r="W354" s="599" t="s">
        <v>1002</v>
      </c>
      <c r="X354" s="458"/>
      <c r="Y354" s="211"/>
      <c r="Z354" s="212" t="s">
        <v>1627</v>
      </c>
      <c r="AA354" s="233"/>
      <c r="AB354" s="205"/>
      <c r="AC354" s="206"/>
      <c r="AD354" s="227"/>
      <c r="AE354" s="205"/>
      <c r="AF354" s="459"/>
      <c r="AG354" s="460"/>
      <c r="AH354" s="205"/>
      <c r="AI354" s="459"/>
      <c r="AJ354" s="459"/>
      <c r="AK354" s="205"/>
      <c r="AL354" s="459"/>
      <c r="AM354" s="459"/>
      <c r="AN354" s="205"/>
      <c r="AO354" s="459"/>
      <c r="AP354" s="459"/>
      <c r="AQ354" s="459"/>
      <c r="AR354" s="459"/>
      <c r="AS354" s="459"/>
      <c r="AT354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54" s="600" t="s">
        <v>38</v>
      </c>
      <c r="AV354" s="1038">
        <v>0</v>
      </c>
    </row>
    <row r="355" spans="1:48" ht="35.15" customHeight="1" x14ac:dyDescent="0.3">
      <c r="A355" s="1052" t="s">
        <v>2249</v>
      </c>
      <c r="B355" s="818" t="s">
        <v>2695</v>
      </c>
      <c r="C355" s="796" t="str">
        <f>MID(control[[#This Row],[Processo]],12,4)</f>
        <v>2020</v>
      </c>
      <c r="D355" s="796" t="str">
        <f>RIGHT(control[[#This Row],[Processo]],4)</f>
        <v>0224</v>
      </c>
      <c r="E355" s="828" t="s">
        <v>2696</v>
      </c>
      <c r="F355" s="819" t="s">
        <v>919</v>
      </c>
      <c r="G355" s="829" t="s">
        <v>1019</v>
      </c>
      <c r="H355" s="798" t="s">
        <v>2697</v>
      </c>
      <c r="I355" s="819" t="s">
        <v>1027</v>
      </c>
      <c r="J355" s="796" t="s">
        <v>1020</v>
      </c>
      <c r="K355" s="819" t="s">
        <v>920</v>
      </c>
      <c r="L355" s="800" t="s">
        <v>323</v>
      </c>
      <c r="M355" s="800" t="s">
        <v>171</v>
      </c>
      <c r="N355" s="801">
        <v>1000</v>
      </c>
      <c r="O355" s="802"/>
      <c r="P355" s="820" t="s">
        <v>2422</v>
      </c>
      <c r="Q355" s="820" t="s">
        <v>1073</v>
      </c>
      <c r="R355" s="805" t="s">
        <v>17</v>
      </c>
      <c r="S355" s="821" t="s">
        <v>964</v>
      </c>
      <c r="T355" s="822" t="s">
        <v>2556</v>
      </c>
      <c r="U355" s="796" t="s">
        <v>16</v>
      </c>
      <c r="V355" s="817"/>
      <c r="W355" s="823" t="s">
        <v>1002</v>
      </c>
      <c r="X355" s="824"/>
      <c r="Y355" s="836" t="s">
        <v>15</v>
      </c>
      <c r="Z355" s="811" t="s">
        <v>2759</v>
      </c>
      <c r="AA355" s="904"/>
      <c r="AB355" s="801"/>
      <c r="AC355" s="802"/>
      <c r="AD355" s="825"/>
      <c r="AE355" s="801"/>
      <c r="AF355" s="826"/>
      <c r="AG355" s="827"/>
      <c r="AH355" s="801"/>
      <c r="AI355" s="826"/>
      <c r="AJ355" s="826"/>
      <c r="AK355" s="801"/>
      <c r="AL355" s="826"/>
      <c r="AM355" s="459"/>
      <c r="AN355" s="801"/>
      <c r="AO355" s="826"/>
      <c r="AP355" s="459"/>
      <c r="AQ355" s="826"/>
      <c r="AR355" s="826"/>
      <c r="AS355" s="826"/>
      <c r="AT355" s="811"/>
      <c r="AU355" s="834" t="s">
        <v>2758</v>
      </c>
      <c r="AV355" s="1039" t="s">
        <v>1007</v>
      </c>
    </row>
    <row r="356" spans="1:48" ht="35.15" customHeight="1" x14ac:dyDescent="0.3">
      <c r="A356" s="69" t="s">
        <v>2250</v>
      </c>
      <c r="B356" s="183" t="s">
        <v>2698</v>
      </c>
      <c r="C356" s="102" t="str">
        <f>MID(control[[#This Row],[Processo]],12,4)</f>
        <v>2019</v>
      </c>
      <c r="D356" s="102" t="str">
        <f>RIGHT(control[[#This Row],[Processo]],4)</f>
        <v>0224</v>
      </c>
      <c r="E356" s="85" t="s">
        <v>2699</v>
      </c>
      <c r="F356" s="491" t="s">
        <v>919</v>
      </c>
      <c r="G356" s="492" t="s">
        <v>1019</v>
      </c>
      <c r="H356" s="531" t="s">
        <v>2760</v>
      </c>
      <c r="I356" s="613" t="s">
        <v>927</v>
      </c>
      <c r="J356" s="614" t="s">
        <v>1047</v>
      </c>
      <c r="K356" s="491" t="s">
        <v>920</v>
      </c>
      <c r="L356" s="707" t="s">
        <v>323</v>
      </c>
      <c r="M356" s="707" t="s">
        <v>2542</v>
      </c>
      <c r="N356" s="88">
        <v>48621</v>
      </c>
      <c r="O356" s="89">
        <v>44384</v>
      </c>
      <c r="P356" s="743" t="s">
        <v>2873</v>
      </c>
      <c r="Q356" s="743" t="s">
        <v>2874</v>
      </c>
      <c r="R356" s="493" t="s">
        <v>17</v>
      </c>
      <c r="S356" s="129" t="s">
        <v>964</v>
      </c>
      <c r="T356" s="494" t="s">
        <v>2556</v>
      </c>
      <c r="U356" s="492" t="s">
        <v>16</v>
      </c>
      <c r="V356" s="93" t="s">
        <v>472</v>
      </c>
      <c r="W356" s="495" t="s">
        <v>1002</v>
      </c>
      <c r="X356" s="161"/>
      <c r="Y356" s="97"/>
      <c r="Z356" s="88"/>
      <c r="AA356" s="131"/>
      <c r="AB356" s="88"/>
      <c r="AC356" s="89"/>
      <c r="AD356" s="146"/>
      <c r="AE356" s="88"/>
      <c r="AF356" s="132"/>
      <c r="AG356" s="294"/>
      <c r="AH356" s="88"/>
      <c r="AI356" s="132"/>
      <c r="AJ356" s="132"/>
      <c r="AK356" s="88"/>
      <c r="AL356" s="132"/>
      <c r="AM356" s="132"/>
      <c r="AN356" s="88"/>
      <c r="AO356" s="132"/>
      <c r="AP356" s="132"/>
      <c r="AQ356" s="132"/>
      <c r="AR356" s="132"/>
      <c r="AS356" s="132"/>
      <c r="AT356" s="147"/>
      <c r="AU356" s="101"/>
      <c r="AV356" s="1036"/>
    </row>
    <row r="357" spans="1:48" ht="35.15" customHeight="1" x14ac:dyDescent="0.3">
      <c r="A357" s="69" t="s">
        <v>2251</v>
      </c>
      <c r="B357" s="183" t="s">
        <v>2704</v>
      </c>
      <c r="C357" s="102" t="str">
        <f>MID(control[[#This Row],[Processo]],12,4)</f>
        <v>2020</v>
      </c>
      <c r="D357" s="102" t="str">
        <f>RIGHT(control[[#This Row],[Processo]],4)</f>
        <v>0224</v>
      </c>
      <c r="E357" s="85" t="s">
        <v>2705</v>
      </c>
      <c r="F357" s="499" t="s">
        <v>919</v>
      </c>
      <c r="G357" s="443" t="s">
        <v>1020</v>
      </c>
      <c r="H357" s="531" t="s">
        <v>542</v>
      </c>
      <c r="I357" s="499" t="s">
        <v>921</v>
      </c>
      <c r="J357" s="500" t="s">
        <v>1019</v>
      </c>
      <c r="K357" s="499" t="s">
        <v>920</v>
      </c>
      <c r="L357" s="708" t="s">
        <v>135</v>
      </c>
      <c r="M357" s="708" t="s">
        <v>30</v>
      </c>
      <c r="N357" s="88">
        <v>5264964.74</v>
      </c>
      <c r="O357" s="89">
        <v>44385</v>
      </c>
      <c r="P357" s="501" t="s">
        <v>2706</v>
      </c>
      <c r="Q357" s="501" t="s">
        <v>1073</v>
      </c>
      <c r="R357" s="502" t="s">
        <v>17</v>
      </c>
      <c r="S357" s="129" t="s">
        <v>2563</v>
      </c>
      <c r="T357" s="503" t="s">
        <v>2564</v>
      </c>
      <c r="U357" s="1024" t="s">
        <v>3023</v>
      </c>
      <c r="V357" s="1026" t="s">
        <v>2513</v>
      </c>
      <c r="W357" s="504" t="s">
        <v>1002</v>
      </c>
      <c r="X357" s="1027" t="s">
        <v>20</v>
      </c>
      <c r="Y357" s="97"/>
      <c r="Z357" s="88"/>
      <c r="AA357" s="131"/>
      <c r="AB357" s="88"/>
      <c r="AC357" s="89"/>
      <c r="AD357" s="146"/>
      <c r="AE357" s="88"/>
      <c r="AF357" s="132"/>
      <c r="AG357" s="294"/>
      <c r="AH357" s="88"/>
      <c r="AI357" s="132"/>
      <c r="AJ357" s="132"/>
      <c r="AK357" s="88"/>
      <c r="AL357" s="132"/>
      <c r="AM357" s="132"/>
      <c r="AN357" s="88"/>
      <c r="AO357" s="132"/>
      <c r="AP357" s="132"/>
      <c r="AQ357" s="132"/>
      <c r="AR357" s="132"/>
      <c r="AS357" s="132"/>
      <c r="AT357" s="147"/>
      <c r="AU357" s="101"/>
      <c r="AV357" s="1036"/>
    </row>
    <row r="358" spans="1:48" ht="35.15" customHeight="1" x14ac:dyDescent="0.3">
      <c r="A358" s="69" t="s">
        <v>2252</v>
      </c>
      <c r="B358" s="183" t="s">
        <v>2714</v>
      </c>
      <c r="C358" s="102" t="str">
        <f>MID(control[[#This Row],[Processo]],12,4)</f>
        <v>2017</v>
      </c>
      <c r="D358" s="102" t="str">
        <f>RIGHT(control[[#This Row],[Processo]],4)</f>
        <v>6182</v>
      </c>
      <c r="E358" s="534" t="s">
        <v>2728</v>
      </c>
      <c r="F358" s="511" t="s">
        <v>931</v>
      </c>
      <c r="G358" s="512" t="s">
        <v>1019</v>
      </c>
      <c r="H358" s="531" t="s">
        <v>932</v>
      </c>
      <c r="I358" s="511" t="s">
        <v>934</v>
      </c>
      <c r="J358" s="512" t="s">
        <v>1020</v>
      </c>
      <c r="K358" s="511" t="s">
        <v>920</v>
      </c>
      <c r="L358" s="709" t="s">
        <v>82</v>
      </c>
      <c r="M358" s="709" t="s">
        <v>2674</v>
      </c>
      <c r="N358" s="88">
        <v>1576367.88</v>
      </c>
      <c r="O358" s="89">
        <v>44389</v>
      </c>
      <c r="P358" s="861" t="s">
        <v>2938</v>
      </c>
      <c r="Q358" s="537" t="s">
        <v>2732</v>
      </c>
      <c r="R358" s="513" t="s">
        <v>25</v>
      </c>
      <c r="S358" s="455" t="s">
        <v>2801</v>
      </c>
      <c r="T358" s="514" t="s">
        <v>113</v>
      </c>
      <c r="U358" s="512" t="s">
        <v>16</v>
      </c>
      <c r="V358" s="975" t="s">
        <v>2995</v>
      </c>
      <c r="W358" s="515" t="s">
        <v>1002</v>
      </c>
      <c r="X358" s="161"/>
      <c r="Y358" s="97">
        <v>5740</v>
      </c>
      <c r="Z358" s="88"/>
      <c r="AA358" s="131"/>
      <c r="AB358" s="88">
        <v>5740</v>
      </c>
      <c r="AC358" s="89">
        <v>43588</v>
      </c>
      <c r="AD358" s="536" t="s">
        <v>2731</v>
      </c>
      <c r="AE358" s="88"/>
      <c r="AF358" s="132"/>
      <c r="AG358" s="294"/>
      <c r="AH358" s="88"/>
      <c r="AI358" s="132"/>
      <c r="AJ358" s="132"/>
      <c r="AK358" s="88"/>
      <c r="AL358" s="132"/>
      <c r="AM358" s="132"/>
      <c r="AN358" s="88"/>
      <c r="AO358" s="132"/>
      <c r="AP358" s="132"/>
      <c r="AQ358" s="132"/>
      <c r="AR358" s="132"/>
      <c r="AS358" s="132"/>
      <c r="AT358" s="147"/>
      <c r="AU358" s="101"/>
      <c r="AV358" s="1036"/>
    </row>
    <row r="359" spans="1:48" ht="35.15" customHeight="1" x14ac:dyDescent="0.3">
      <c r="A359" s="69" t="s">
        <v>2253</v>
      </c>
      <c r="B359" s="183" t="s">
        <v>2715</v>
      </c>
      <c r="C359" s="102" t="str">
        <f>MID(control[[#This Row],[Processo]],12,4)</f>
        <v>2019</v>
      </c>
      <c r="D359" s="102" t="str">
        <f>RIGHT(control[[#This Row],[Processo]],4)</f>
        <v>0565</v>
      </c>
      <c r="E359" s="85" t="s">
        <v>2727</v>
      </c>
      <c r="F359" s="516" t="s">
        <v>919</v>
      </c>
      <c r="G359" s="443" t="s">
        <v>1020</v>
      </c>
      <c r="H359" s="531" t="s">
        <v>2716</v>
      </c>
      <c r="I359" s="516" t="s">
        <v>921</v>
      </c>
      <c r="J359" s="517" t="s">
        <v>1019</v>
      </c>
      <c r="K359" s="516" t="s">
        <v>920</v>
      </c>
      <c r="L359" s="710" t="s">
        <v>323</v>
      </c>
      <c r="M359" s="887" t="s">
        <v>92</v>
      </c>
      <c r="N359" s="518">
        <v>1309662.28</v>
      </c>
      <c r="O359" s="602">
        <v>44392</v>
      </c>
      <c r="P359" s="861" t="s">
        <v>2717</v>
      </c>
      <c r="Q359" s="519" t="s">
        <v>1073</v>
      </c>
      <c r="R359" s="520" t="s">
        <v>17</v>
      </c>
      <c r="S359" s="521" t="s">
        <v>2718</v>
      </c>
      <c r="T359" s="522" t="s">
        <v>2719</v>
      </c>
      <c r="U359" s="885" t="s">
        <v>2946</v>
      </c>
      <c r="V359" s="886" t="s">
        <v>2947</v>
      </c>
      <c r="W359" s="523" t="s">
        <v>1002</v>
      </c>
      <c r="X359" s="161"/>
      <c r="Y359" s="97"/>
      <c r="Z359" s="88"/>
      <c r="AA359" s="131"/>
      <c r="AB359" s="88"/>
      <c r="AC359" s="89"/>
      <c r="AD359" s="146"/>
      <c r="AE359" s="88"/>
      <c r="AF359" s="132"/>
      <c r="AG359" s="294"/>
      <c r="AH359" s="88"/>
      <c r="AI359" s="132"/>
      <c r="AJ359" s="132"/>
      <c r="AK359" s="88"/>
      <c r="AL359" s="132"/>
      <c r="AM359" s="132"/>
      <c r="AN359" s="88"/>
      <c r="AO359" s="132"/>
      <c r="AP359" s="132"/>
      <c r="AQ359" s="132"/>
      <c r="AR359" s="132"/>
      <c r="AS359" s="132"/>
      <c r="AT359" s="147"/>
      <c r="AU359" s="101"/>
      <c r="AV359" s="1036"/>
    </row>
    <row r="360" spans="1:48" ht="35.15" customHeight="1" x14ac:dyDescent="0.3">
      <c r="A360" s="69" t="s">
        <v>2254</v>
      </c>
      <c r="B360" s="183" t="s">
        <v>2720</v>
      </c>
      <c r="C360" s="102" t="str">
        <f>MID(control[[#This Row],[Processo]],12,4)</f>
        <v>2017</v>
      </c>
      <c r="D360" s="102" t="str">
        <f>RIGHT(control[[#This Row],[Processo]],4)</f>
        <v>6182</v>
      </c>
      <c r="E360" s="524" t="s">
        <v>2721</v>
      </c>
      <c r="F360" s="663" t="s">
        <v>931</v>
      </c>
      <c r="G360" s="526" t="s">
        <v>1019</v>
      </c>
      <c r="H360" s="531" t="s">
        <v>932</v>
      </c>
      <c r="I360" s="663" t="s">
        <v>934</v>
      </c>
      <c r="J360" s="512" t="s">
        <v>1020</v>
      </c>
      <c r="K360" s="525" t="s">
        <v>920</v>
      </c>
      <c r="L360" s="711" t="s">
        <v>82</v>
      </c>
      <c r="M360" s="711" t="s">
        <v>1331</v>
      </c>
      <c r="N360" s="88">
        <v>921347</v>
      </c>
      <c r="O360" s="89">
        <v>44391</v>
      </c>
      <c r="P360" s="861" t="s">
        <v>2937</v>
      </c>
      <c r="Q360" s="527" t="s">
        <v>1306</v>
      </c>
      <c r="R360" s="528" t="s">
        <v>25</v>
      </c>
      <c r="S360" s="455" t="s">
        <v>2801</v>
      </c>
      <c r="T360" s="514" t="s">
        <v>113</v>
      </c>
      <c r="U360" s="1034" t="s">
        <v>1242</v>
      </c>
      <c r="V360" s="101"/>
      <c r="W360" s="529" t="s">
        <v>1002</v>
      </c>
      <c r="X360" s="161"/>
      <c r="Y360" s="97"/>
      <c r="Z360" s="88"/>
      <c r="AA360" s="131"/>
      <c r="AB360" s="88"/>
      <c r="AC360" s="89"/>
      <c r="AD360" s="146"/>
      <c r="AE360" s="88"/>
      <c r="AF360" s="132"/>
      <c r="AG360" s="294"/>
      <c r="AH360" s="88"/>
      <c r="AI360" s="132"/>
      <c r="AJ360" s="132"/>
      <c r="AK360" s="88"/>
      <c r="AL360" s="132"/>
      <c r="AM360" s="132"/>
      <c r="AN360" s="88"/>
      <c r="AO360" s="132"/>
      <c r="AP360" s="132"/>
      <c r="AQ360" s="132"/>
      <c r="AR360" s="132"/>
      <c r="AS360" s="132"/>
      <c r="AT360" s="147"/>
      <c r="AU360" s="101"/>
      <c r="AV360" s="1036"/>
    </row>
    <row r="361" spans="1:48" ht="35.15" customHeight="1" x14ac:dyDescent="0.3">
      <c r="A361" s="69" t="s">
        <v>2255</v>
      </c>
      <c r="B361" s="183" t="s">
        <v>2722</v>
      </c>
      <c r="C361" s="102" t="str">
        <f>MID(control[[#This Row],[Processo]],12,4)</f>
        <v>2003</v>
      </c>
      <c r="D361" s="102" t="str">
        <f>RIGHT(control[[#This Row],[Processo]],4)</f>
        <v>0224</v>
      </c>
      <c r="E361" s="533" t="s">
        <v>2726</v>
      </c>
      <c r="F361" s="538" t="s">
        <v>1123</v>
      </c>
      <c r="G361" s="539" t="s">
        <v>1047</v>
      </c>
      <c r="H361" s="531" t="s">
        <v>2723</v>
      </c>
      <c r="I361" s="530" t="s">
        <v>2724</v>
      </c>
      <c r="J361" s="512" t="s">
        <v>1020</v>
      </c>
      <c r="K361" s="530" t="s">
        <v>920</v>
      </c>
      <c r="L361" s="712" t="s">
        <v>323</v>
      </c>
      <c r="M361" s="712" t="s">
        <v>2725</v>
      </c>
      <c r="N361" s="88">
        <v>68170</v>
      </c>
      <c r="O361" s="89">
        <v>44394</v>
      </c>
      <c r="P361" s="90"/>
      <c r="Q361" s="90"/>
      <c r="R361" s="493" t="s">
        <v>17</v>
      </c>
      <c r="S361" s="129" t="s">
        <v>964</v>
      </c>
      <c r="T361" s="494" t="s">
        <v>2556</v>
      </c>
      <c r="U361" s="492" t="s">
        <v>16</v>
      </c>
      <c r="V361" s="658"/>
      <c r="W361" s="532" t="s">
        <v>19</v>
      </c>
      <c r="X361" s="161"/>
      <c r="Y361" s="97"/>
      <c r="Z361" s="88"/>
      <c r="AA361" s="131"/>
      <c r="AB361" s="88"/>
      <c r="AC361" s="89"/>
      <c r="AD361" s="146"/>
      <c r="AE361" s="88"/>
      <c r="AF361" s="132"/>
      <c r="AG361" s="294"/>
      <c r="AH361" s="88"/>
      <c r="AI361" s="132"/>
      <c r="AJ361" s="132"/>
      <c r="AK361" s="88"/>
      <c r="AL361" s="132"/>
      <c r="AM361" s="132"/>
      <c r="AN361" s="88"/>
      <c r="AO361" s="132"/>
      <c r="AP361" s="132"/>
      <c r="AQ361" s="132"/>
      <c r="AR361" s="132"/>
      <c r="AS361" s="132"/>
      <c r="AT361" s="147"/>
      <c r="AU361" s="101"/>
      <c r="AV361" s="1036"/>
    </row>
    <row r="362" spans="1:48" ht="35.15" customHeight="1" x14ac:dyDescent="0.3">
      <c r="A362" s="69" t="s">
        <v>2256</v>
      </c>
      <c r="B362" s="183" t="s">
        <v>2736</v>
      </c>
      <c r="C362" s="102" t="str">
        <f>MID(control[[#This Row],[Processo]],12,4)</f>
        <v>2021</v>
      </c>
      <c r="D362" s="102" t="str">
        <f>RIGHT(control[[#This Row],[Processo]],4)</f>
        <v>0565</v>
      </c>
      <c r="E362" s="1033" t="s">
        <v>1222</v>
      </c>
      <c r="F362" s="546" t="s">
        <v>919</v>
      </c>
      <c r="G362" s="547" t="s">
        <v>1019</v>
      </c>
      <c r="H362" s="531" t="s">
        <v>2737</v>
      </c>
      <c r="I362" s="516" t="s">
        <v>921</v>
      </c>
      <c r="J362" s="547" t="s">
        <v>1020</v>
      </c>
      <c r="K362" s="546" t="s">
        <v>920</v>
      </c>
      <c r="L362" s="713" t="s">
        <v>323</v>
      </c>
      <c r="M362" s="713" t="s">
        <v>2738</v>
      </c>
      <c r="N362" s="548">
        <v>1071441.31</v>
      </c>
      <c r="O362" s="89">
        <v>44396</v>
      </c>
      <c r="P362" s="861" t="s">
        <v>2935</v>
      </c>
      <c r="Q362" s="659" t="s">
        <v>2791</v>
      </c>
      <c r="R362" s="549" t="s">
        <v>17</v>
      </c>
      <c r="S362" s="521" t="s">
        <v>2718</v>
      </c>
      <c r="T362" s="522" t="s">
        <v>2719</v>
      </c>
      <c r="U362" s="1034" t="s">
        <v>1242</v>
      </c>
      <c r="V362" s="658" t="s">
        <v>2790</v>
      </c>
      <c r="W362" s="550" t="s">
        <v>1002</v>
      </c>
      <c r="X362" s="161"/>
      <c r="Y362" s="97"/>
      <c r="Z362" s="88"/>
      <c r="AA362" s="131"/>
      <c r="AB362" s="88"/>
      <c r="AC362" s="89"/>
      <c r="AD362" s="146"/>
      <c r="AE362" s="88"/>
      <c r="AF362" s="132"/>
      <c r="AG362" s="294"/>
      <c r="AH362" s="88"/>
      <c r="AI362" s="132"/>
      <c r="AJ362" s="132"/>
      <c r="AK362" s="88"/>
      <c r="AL362" s="132"/>
      <c r="AM362" s="132"/>
      <c r="AN362" s="88"/>
      <c r="AO362" s="132"/>
      <c r="AP362" s="132"/>
      <c r="AQ362" s="132"/>
      <c r="AR362" s="132"/>
      <c r="AS362" s="132"/>
      <c r="AT362" s="147"/>
      <c r="AU362" s="101"/>
      <c r="AV362" s="1036"/>
    </row>
    <row r="363" spans="1:48" ht="35.15" customHeight="1" x14ac:dyDescent="0.3">
      <c r="A363" s="69" t="s">
        <v>2257</v>
      </c>
      <c r="B363" s="183" t="s">
        <v>2742</v>
      </c>
      <c r="C363" s="102" t="str">
        <f>MID(control[[#This Row],[Processo]],12,4)</f>
        <v>2019</v>
      </c>
      <c r="D363" s="102" t="str">
        <f>RIGHT(control[[#This Row],[Processo]],4)</f>
        <v>0565</v>
      </c>
      <c r="E363" s="85" t="s">
        <v>2743</v>
      </c>
      <c r="F363" s="553" t="s">
        <v>925</v>
      </c>
      <c r="G363" s="554" t="s">
        <v>1020</v>
      </c>
      <c r="H363" s="531" t="s">
        <v>444</v>
      </c>
      <c r="I363" s="553" t="s">
        <v>1023</v>
      </c>
      <c r="J363" s="554" t="s">
        <v>1020</v>
      </c>
      <c r="K363" s="553" t="s">
        <v>920</v>
      </c>
      <c r="L363" s="714" t="s">
        <v>76</v>
      </c>
      <c r="M363" s="714" t="s">
        <v>58</v>
      </c>
      <c r="N363" s="88">
        <v>13873.56</v>
      </c>
      <c r="O363" s="89">
        <v>44406</v>
      </c>
      <c r="P363" s="861" t="s">
        <v>2936</v>
      </c>
      <c r="Q363" s="763" t="s">
        <v>2904</v>
      </c>
      <c r="R363" s="555" t="s">
        <v>17</v>
      </c>
      <c r="S363" s="521" t="s">
        <v>2718</v>
      </c>
      <c r="T363" s="522" t="s">
        <v>2719</v>
      </c>
      <c r="U363" s="547" t="s">
        <v>1248</v>
      </c>
      <c r="V363" s="658" t="s">
        <v>652</v>
      </c>
      <c r="W363" s="556" t="s">
        <v>1002</v>
      </c>
      <c r="X363" s="161"/>
      <c r="Y363" s="97"/>
      <c r="Z363" s="88"/>
      <c r="AA363" s="131"/>
      <c r="AB363" s="88"/>
      <c r="AC363" s="89"/>
      <c r="AD363" s="146"/>
      <c r="AE363" s="88"/>
      <c r="AF363" s="132"/>
      <c r="AG363" s="294"/>
      <c r="AH363" s="88"/>
      <c r="AI363" s="132"/>
      <c r="AJ363" s="132"/>
      <c r="AK363" s="88"/>
      <c r="AL363" s="132"/>
      <c r="AM363" s="132"/>
      <c r="AN363" s="88"/>
      <c r="AO363" s="132"/>
      <c r="AP363" s="132"/>
      <c r="AQ363" s="132"/>
      <c r="AR363" s="132"/>
      <c r="AS363" s="132"/>
      <c r="AT363" s="147"/>
      <c r="AU363" s="101"/>
      <c r="AV363" s="1036"/>
    </row>
    <row r="364" spans="1:48" ht="35.15" customHeight="1" x14ac:dyDescent="0.3">
      <c r="A364" s="69" t="s">
        <v>2258</v>
      </c>
      <c r="B364" s="183" t="s">
        <v>2745</v>
      </c>
      <c r="C364" s="102" t="str">
        <f>MID(control[[#This Row],[Processo]],12,4)</f>
        <v>2020</v>
      </c>
      <c r="D364" s="102" t="str">
        <f>RIGHT(control[[#This Row],[Processo]],4)</f>
        <v>6182</v>
      </c>
      <c r="E364" s="558" t="s">
        <v>194</v>
      </c>
      <c r="F364" s="663" t="s">
        <v>931</v>
      </c>
      <c r="G364" s="560" t="s">
        <v>1019</v>
      </c>
      <c r="H364" s="531" t="s">
        <v>932</v>
      </c>
      <c r="I364" s="663" t="s">
        <v>934</v>
      </c>
      <c r="J364" s="554" t="s">
        <v>1020</v>
      </c>
      <c r="K364" s="559" t="s">
        <v>920</v>
      </c>
      <c r="L364" s="715" t="s">
        <v>86</v>
      </c>
      <c r="M364" s="715" t="s">
        <v>2746</v>
      </c>
      <c r="N364" s="88">
        <v>2873107.79</v>
      </c>
      <c r="O364" s="89">
        <v>44399</v>
      </c>
      <c r="P364" s="561" t="s">
        <v>2747</v>
      </c>
      <c r="Q364" s="561" t="s">
        <v>1306</v>
      </c>
      <c r="R364" s="562" t="s">
        <v>25</v>
      </c>
      <c r="S364" s="266" t="s">
        <v>2800</v>
      </c>
      <c r="T364" s="563" t="s">
        <v>727</v>
      </c>
      <c r="U364" s="560" t="s">
        <v>16</v>
      </c>
      <c r="V364" s="101"/>
      <c r="W364" s="564" t="s">
        <v>1002</v>
      </c>
      <c r="X364" s="161"/>
      <c r="Y364" s="97"/>
      <c r="Z364" s="88"/>
      <c r="AA364" s="131"/>
      <c r="AB364" s="88"/>
      <c r="AC364" s="89"/>
      <c r="AD364" s="146"/>
      <c r="AE364" s="88"/>
      <c r="AF364" s="132"/>
      <c r="AG364" s="294"/>
      <c r="AH364" s="88"/>
      <c r="AI364" s="132"/>
      <c r="AJ364" s="132"/>
      <c r="AK364" s="88"/>
      <c r="AL364" s="132"/>
      <c r="AM364" s="132"/>
      <c r="AN364" s="88"/>
      <c r="AO364" s="132"/>
      <c r="AP364" s="132"/>
      <c r="AQ364" s="132"/>
      <c r="AR364" s="132"/>
      <c r="AS364" s="132"/>
      <c r="AT364" s="147"/>
      <c r="AU364" s="101"/>
      <c r="AV364" s="1036"/>
    </row>
    <row r="365" spans="1:48" ht="35.15" customHeight="1" x14ac:dyDescent="0.3">
      <c r="A365" s="69" t="s">
        <v>2259</v>
      </c>
      <c r="B365" s="183" t="s">
        <v>2748</v>
      </c>
      <c r="C365" s="102" t="str">
        <f>MID(control[[#This Row],[Processo]],12,4)</f>
        <v>2019</v>
      </c>
      <c r="D365" s="102" t="str">
        <f>RIGHT(control[[#This Row],[Processo]],4)</f>
        <v>6182</v>
      </c>
      <c r="E365" s="664" t="s">
        <v>2795</v>
      </c>
      <c r="F365" s="663" t="s">
        <v>931</v>
      </c>
      <c r="G365" s="570" t="s">
        <v>1020</v>
      </c>
      <c r="H365" s="531" t="s">
        <v>932</v>
      </c>
      <c r="I365" s="663" t="s">
        <v>934</v>
      </c>
      <c r="J365" s="570" t="s">
        <v>1020</v>
      </c>
      <c r="K365" s="565" t="s">
        <v>920</v>
      </c>
      <c r="L365" s="716" t="s">
        <v>86</v>
      </c>
      <c r="M365" s="716" t="s">
        <v>2770</v>
      </c>
      <c r="N365" s="88">
        <v>43764854.289999999</v>
      </c>
      <c r="O365" s="89">
        <v>44407</v>
      </c>
      <c r="P365" s="957" t="s">
        <v>2991</v>
      </c>
      <c r="Q365" s="567" t="s">
        <v>1306</v>
      </c>
      <c r="R365" s="568" t="s">
        <v>25</v>
      </c>
      <c r="S365" s="266" t="s">
        <v>2800</v>
      </c>
      <c r="T365" s="563" t="s">
        <v>727</v>
      </c>
      <c r="U365" s="566" t="s">
        <v>16</v>
      </c>
      <c r="V365" s="101"/>
      <c r="W365" s="569" t="s">
        <v>1002</v>
      </c>
      <c r="X365" s="959" t="s">
        <v>20</v>
      </c>
      <c r="Y365" s="97"/>
      <c r="Z365" s="88"/>
      <c r="AA365" s="131"/>
      <c r="AB365" s="88"/>
      <c r="AC365" s="89"/>
      <c r="AD365" s="146"/>
      <c r="AE365" s="88"/>
      <c r="AF365" s="132"/>
      <c r="AG365" s="294"/>
      <c r="AH365" s="88"/>
      <c r="AI365" s="132"/>
      <c r="AJ365" s="132"/>
      <c r="AK365" s="88"/>
      <c r="AL365" s="132"/>
      <c r="AM365" s="132"/>
      <c r="AN365" s="88"/>
      <c r="AO365" s="132"/>
      <c r="AP365" s="132"/>
      <c r="AQ365" s="132"/>
      <c r="AR365" s="132"/>
      <c r="AS365" s="132"/>
      <c r="AT365" s="147"/>
      <c r="AU365" s="101"/>
      <c r="AV365" s="1036"/>
    </row>
    <row r="366" spans="1:48" ht="35.15" customHeight="1" x14ac:dyDescent="0.3">
      <c r="A366" s="69" t="s">
        <v>2260</v>
      </c>
      <c r="B366" s="183" t="s">
        <v>2749</v>
      </c>
      <c r="C366" s="102" t="str">
        <f>MID(control[[#This Row],[Processo]],12,4)</f>
        <v>2019</v>
      </c>
      <c r="D366" s="102" t="str">
        <f>RIGHT(control[[#This Row],[Processo]],4)</f>
        <v>0564</v>
      </c>
      <c r="E366" s="85" t="s">
        <v>2750</v>
      </c>
      <c r="F366" s="571" t="s">
        <v>919</v>
      </c>
      <c r="G366" s="82" t="s">
        <v>1020</v>
      </c>
      <c r="H366" s="531" t="s">
        <v>2805</v>
      </c>
      <c r="I366" s="674" t="s">
        <v>921</v>
      </c>
      <c r="J366" s="675" t="s">
        <v>1019</v>
      </c>
      <c r="K366" s="571" t="s">
        <v>920</v>
      </c>
      <c r="L366" s="717" t="s">
        <v>323</v>
      </c>
      <c r="M366" s="726" t="s">
        <v>237</v>
      </c>
      <c r="N366" s="88">
        <v>100000</v>
      </c>
      <c r="O366" s="89">
        <v>44407</v>
      </c>
      <c r="P366" s="573" t="s">
        <v>2751</v>
      </c>
      <c r="Q366" s="573" t="s">
        <v>1073</v>
      </c>
      <c r="R366" s="574" t="s">
        <v>17</v>
      </c>
      <c r="S366" s="575" t="s">
        <v>975</v>
      </c>
      <c r="T366" s="576" t="s">
        <v>911</v>
      </c>
      <c r="U366" s="572" t="s">
        <v>16</v>
      </c>
      <c r="V366" s="101"/>
      <c r="W366" s="577" t="s">
        <v>1002</v>
      </c>
      <c r="X366" s="161"/>
      <c r="Y366" s="97"/>
      <c r="Z366" s="88"/>
      <c r="AA366" s="131"/>
      <c r="AB366" s="88"/>
      <c r="AC366" s="89"/>
      <c r="AD366" s="146"/>
      <c r="AE366" s="88"/>
      <c r="AF366" s="132"/>
      <c r="AG366" s="294"/>
      <c r="AH366" s="88"/>
      <c r="AI366" s="132"/>
      <c r="AJ366" s="132"/>
      <c r="AK366" s="88"/>
      <c r="AL366" s="132"/>
      <c r="AM366" s="132"/>
      <c r="AN366" s="88"/>
      <c r="AO366" s="132"/>
      <c r="AP366" s="132"/>
      <c r="AQ366" s="132"/>
      <c r="AR366" s="132"/>
      <c r="AS366" s="132"/>
      <c r="AT366" s="147"/>
      <c r="AU366" s="101"/>
      <c r="AV366" s="1036"/>
    </row>
    <row r="367" spans="1:48" ht="35.15" customHeight="1" x14ac:dyDescent="0.3">
      <c r="A367" s="69" t="s">
        <v>2261</v>
      </c>
      <c r="B367" s="183" t="s">
        <v>2752</v>
      </c>
      <c r="C367" s="102" t="str">
        <f>MID(control[[#This Row],[Processo]],12,4)</f>
        <v>2021</v>
      </c>
      <c r="D367" s="102" t="str">
        <f>RIGHT(control[[#This Row],[Processo]],4)</f>
        <v>0224</v>
      </c>
      <c r="E367" s="85" t="s">
        <v>2753</v>
      </c>
      <c r="F367" s="578" t="s">
        <v>919</v>
      </c>
      <c r="G367" s="82" t="s">
        <v>1020</v>
      </c>
      <c r="H367" s="531" t="s">
        <v>236</v>
      </c>
      <c r="I367" s="671" t="s">
        <v>1027</v>
      </c>
      <c r="J367" s="82" t="s">
        <v>1020</v>
      </c>
      <c r="K367" s="578" t="s">
        <v>920</v>
      </c>
      <c r="L367" s="718" t="s">
        <v>323</v>
      </c>
      <c r="M367" s="718" t="s">
        <v>237</v>
      </c>
      <c r="N367" s="88">
        <v>5781503.5800000001</v>
      </c>
      <c r="O367" s="89">
        <v>44412</v>
      </c>
      <c r="P367" s="580" t="s">
        <v>2754</v>
      </c>
      <c r="Q367" s="580" t="s">
        <v>1099</v>
      </c>
      <c r="R367" s="581" t="s">
        <v>17</v>
      </c>
      <c r="S367" s="414" t="s">
        <v>963</v>
      </c>
      <c r="T367" s="582" t="s">
        <v>147</v>
      </c>
      <c r="U367" s="579" t="s">
        <v>16</v>
      </c>
      <c r="V367" s="982" t="s">
        <v>3000</v>
      </c>
      <c r="W367" s="583" t="s">
        <v>1002</v>
      </c>
      <c r="X367" s="981" t="s">
        <v>20</v>
      </c>
      <c r="Y367" s="97">
        <v>24900</v>
      </c>
      <c r="Z367" s="88">
        <f>control[[#This Row],[
Honorários Peticionados / Previamente Arbitrados
(R$)]]</f>
        <v>24900</v>
      </c>
      <c r="AA367" s="979" t="s">
        <v>2998</v>
      </c>
      <c r="AB367" s="88">
        <f>control[[#This Row],[
Honorários
Finais
(R$)]]</f>
        <v>24900</v>
      </c>
      <c r="AC367" s="89">
        <v>44484</v>
      </c>
      <c r="AD367" s="980" t="s">
        <v>2999</v>
      </c>
      <c r="AE367" s="88"/>
      <c r="AF367" s="132"/>
      <c r="AG367" s="294"/>
      <c r="AH367" s="88"/>
      <c r="AI367" s="132"/>
      <c r="AJ367" s="132"/>
      <c r="AK367" s="88"/>
      <c r="AL367" s="132"/>
      <c r="AM367" s="132"/>
      <c r="AN367" s="88"/>
      <c r="AO367" s="132"/>
      <c r="AP367" s="132"/>
      <c r="AQ367" s="132"/>
      <c r="AR367" s="132"/>
      <c r="AS367" s="132"/>
      <c r="AT367" s="147"/>
      <c r="AU367" s="101"/>
      <c r="AV367" s="1037">
        <v>1</v>
      </c>
    </row>
    <row r="368" spans="1:48" ht="35.15" customHeight="1" x14ac:dyDescent="0.3">
      <c r="A368" s="69" t="s">
        <v>2262</v>
      </c>
      <c r="B368" s="183" t="s">
        <v>2755</v>
      </c>
      <c r="C368" s="102" t="str">
        <f>MID(control[[#This Row],[Processo]],12,4)</f>
        <v>2019</v>
      </c>
      <c r="D368" s="102" t="str">
        <f>RIGHT(control[[#This Row],[Processo]],4)</f>
        <v>0565</v>
      </c>
      <c r="E368" s="85" t="s">
        <v>214</v>
      </c>
      <c r="F368" s="584" t="s">
        <v>919</v>
      </c>
      <c r="G368" s="585" t="s">
        <v>1019</v>
      </c>
      <c r="H368" s="865" t="s">
        <v>2941</v>
      </c>
      <c r="I368" s="863" t="s">
        <v>927</v>
      </c>
      <c r="J368" s="864" t="s">
        <v>1047</v>
      </c>
      <c r="K368" s="584" t="s">
        <v>920</v>
      </c>
      <c r="L368" s="719" t="s">
        <v>135</v>
      </c>
      <c r="M368" s="719" t="s">
        <v>215</v>
      </c>
      <c r="N368" s="88">
        <v>287256.73</v>
      </c>
      <c r="O368" s="89">
        <v>44412</v>
      </c>
      <c r="P368" s="861" t="s">
        <v>2933</v>
      </c>
      <c r="Q368" s="586" t="s">
        <v>1073</v>
      </c>
      <c r="R368" s="587" t="s">
        <v>17</v>
      </c>
      <c r="S368" s="521" t="s">
        <v>2718</v>
      </c>
      <c r="T368" s="522" t="s">
        <v>2719</v>
      </c>
      <c r="U368" s="585" t="s">
        <v>16</v>
      </c>
      <c r="V368" s="101"/>
      <c r="W368" s="588" t="s">
        <v>1002</v>
      </c>
      <c r="X368" s="161"/>
      <c r="Y368" s="97"/>
      <c r="Z368" s="88"/>
      <c r="AA368" s="131"/>
      <c r="AB368" s="88"/>
      <c r="AC368" s="89"/>
      <c r="AD368" s="146"/>
      <c r="AE368" s="88"/>
      <c r="AF368" s="132"/>
      <c r="AG368" s="294"/>
      <c r="AH368" s="88"/>
      <c r="AI368" s="132"/>
      <c r="AJ368" s="132"/>
      <c r="AK368" s="88"/>
      <c r="AL368" s="132"/>
      <c r="AM368" s="132"/>
      <c r="AN368" s="88"/>
      <c r="AO368" s="132"/>
      <c r="AP368" s="132"/>
      <c r="AQ368" s="132"/>
      <c r="AR368" s="132"/>
      <c r="AS368" s="132"/>
      <c r="AT368" s="147"/>
      <c r="AU368" s="101"/>
      <c r="AV368" s="1036"/>
    </row>
    <row r="369" spans="1:48" ht="35.15" customHeight="1" x14ac:dyDescent="0.3">
      <c r="A369" s="69" t="s">
        <v>2263</v>
      </c>
      <c r="B369" s="183" t="s">
        <v>2765</v>
      </c>
      <c r="C369" s="102" t="str">
        <f>MID(control[[#This Row],[Processo]],12,4)</f>
        <v>2005</v>
      </c>
      <c r="D369" s="102" t="str">
        <f>RIGHT(control[[#This Row],[Processo]],4)</f>
        <v>0224</v>
      </c>
      <c r="E369" s="85" t="s">
        <v>2766</v>
      </c>
      <c r="F369" s="618" t="s">
        <v>2767</v>
      </c>
      <c r="G369" s="619" t="s">
        <v>1019</v>
      </c>
      <c r="H369" s="866" t="s">
        <v>2942</v>
      </c>
      <c r="I369" s="867" t="s">
        <v>927</v>
      </c>
      <c r="J369" s="868" t="s">
        <v>1047</v>
      </c>
      <c r="K369" s="618" t="s">
        <v>920</v>
      </c>
      <c r="L369" s="720" t="s">
        <v>323</v>
      </c>
      <c r="M369" s="720" t="s">
        <v>757</v>
      </c>
      <c r="N369" s="88">
        <v>13099</v>
      </c>
      <c r="O369" s="89">
        <v>44419</v>
      </c>
      <c r="P369" s="861" t="s">
        <v>2934</v>
      </c>
      <c r="Q369" s="620" t="s">
        <v>1073</v>
      </c>
      <c r="R369" s="621" t="s">
        <v>17</v>
      </c>
      <c r="S369" s="129" t="s">
        <v>962</v>
      </c>
      <c r="T369" s="622" t="s">
        <v>93</v>
      </c>
      <c r="U369" s="585" t="s">
        <v>16</v>
      </c>
      <c r="V369" s="101"/>
      <c r="W369" s="623" t="s">
        <v>1002</v>
      </c>
      <c r="X369" s="161"/>
      <c r="Y369" s="97"/>
      <c r="Z369" s="88"/>
      <c r="AA369" s="131"/>
      <c r="AB369" s="88"/>
      <c r="AC369" s="89"/>
      <c r="AD369" s="146"/>
      <c r="AE369" s="88"/>
      <c r="AF369" s="132"/>
      <c r="AG369" s="294"/>
      <c r="AH369" s="88"/>
      <c r="AI369" s="132"/>
      <c r="AJ369" s="132"/>
      <c r="AK369" s="88"/>
      <c r="AL369" s="132"/>
      <c r="AM369" s="132"/>
      <c r="AN369" s="88"/>
      <c r="AO369" s="132"/>
      <c r="AP369" s="132"/>
      <c r="AQ369" s="132"/>
      <c r="AR369" s="132"/>
      <c r="AS369" s="132"/>
      <c r="AT369" s="147"/>
      <c r="AU369" s="101"/>
      <c r="AV369" s="1036"/>
    </row>
    <row r="370" spans="1:48" ht="35.15" customHeight="1" x14ac:dyDescent="0.3">
      <c r="A370" s="69" t="s">
        <v>2264</v>
      </c>
      <c r="B370" s="183" t="s">
        <v>2774</v>
      </c>
      <c r="C370" s="102" t="str">
        <f>MID(control[[#This Row],[Processo]],12,4)</f>
        <v>2018</v>
      </c>
      <c r="D370" s="102" t="str">
        <f>RIGHT(control[[#This Row],[Processo]],4)</f>
        <v>6182</v>
      </c>
      <c r="E370" s="628" t="s">
        <v>2775</v>
      </c>
      <c r="F370" s="629" t="s">
        <v>931</v>
      </c>
      <c r="G370" s="630" t="s">
        <v>1020</v>
      </c>
      <c r="H370" s="531" t="s">
        <v>932</v>
      </c>
      <c r="I370" s="629" t="s">
        <v>934</v>
      </c>
      <c r="J370" s="630" t="s">
        <v>1020</v>
      </c>
      <c r="K370" s="629" t="s">
        <v>920</v>
      </c>
      <c r="L370" s="721" t="s">
        <v>82</v>
      </c>
      <c r="M370" s="721" t="s">
        <v>1348</v>
      </c>
      <c r="N370" s="88">
        <v>179508.94</v>
      </c>
      <c r="O370" s="89">
        <v>44425</v>
      </c>
      <c r="P370" s="631" t="s">
        <v>2776</v>
      </c>
      <c r="Q370" s="631" t="s">
        <v>1306</v>
      </c>
      <c r="R370" s="632" t="s">
        <v>25</v>
      </c>
      <c r="S370" s="266" t="s">
        <v>2800</v>
      </c>
      <c r="T370" s="633" t="s">
        <v>727</v>
      </c>
      <c r="U370" s="585" t="s">
        <v>1242</v>
      </c>
      <c r="V370" s="1031" t="s">
        <v>3026</v>
      </c>
      <c r="W370" s="634" t="s">
        <v>1002</v>
      </c>
      <c r="X370" s="161"/>
      <c r="Y370" s="97"/>
      <c r="Z370" s="88"/>
      <c r="AA370" s="131"/>
      <c r="AB370" s="88"/>
      <c r="AC370" s="89"/>
      <c r="AD370" s="146"/>
      <c r="AE370" s="88"/>
      <c r="AF370" s="132"/>
      <c r="AG370" s="294"/>
      <c r="AH370" s="88"/>
      <c r="AI370" s="132"/>
      <c r="AJ370" s="132"/>
      <c r="AK370" s="88"/>
      <c r="AL370" s="132"/>
      <c r="AM370" s="132"/>
      <c r="AN370" s="88"/>
      <c r="AO370" s="132"/>
      <c r="AP370" s="132"/>
      <c r="AQ370" s="132"/>
      <c r="AR370" s="132"/>
      <c r="AS370" s="132"/>
      <c r="AT370" s="147"/>
      <c r="AU370" s="101"/>
      <c r="AV370" s="1036"/>
    </row>
    <row r="371" spans="1:48" ht="35.15" customHeight="1" x14ac:dyDescent="0.3">
      <c r="A371" s="69" t="s">
        <v>2265</v>
      </c>
      <c r="B371" s="183" t="s">
        <v>2777</v>
      </c>
      <c r="C371" s="102" t="str">
        <f>MID(control[[#This Row],[Processo]],12,4)</f>
        <v>2019</v>
      </c>
      <c r="D371" s="102" t="str">
        <f>RIGHT(control[[#This Row],[Processo]],4)</f>
        <v>0565</v>
      </c>
      <c r="E371" s="628" t="s">
        <v>2778</v>
      </c>
      <c r="F371" s="745" t="s">
        <v>1123</v>
      </c>
      <c r="G371" s="746" t="s">
        <v>1047</v>
      </c>
      <c r="H371" s="531" t="s">
        <v>2779</v>
      </c>
      <c r="I371" s="747" t="s">
        <v>927</v>
      </c>
      <c r="J371" s="748" t="s">
        <v>1047</v>
      </c>
      <c r="K371" s="629" t="s">
        <v>920</v>
      </c>
      <c r="L371" s="721" t="s">
        <v>633</v>
      </c>
      <c r="M371" s="721" t="s">
        <v>1521</v>
      </c>
      <c r="N371" s="88">
        <v>20000</v>
      </c>
      <c r="O371" s="89">
        <v>44420</v>
      </c>
      <c r="P371" s="680" t="s">
        <v>2824</v>
      </c>
      <c r="Q371" s="680" t="s">
        <v>1238</v>
      </c>
      <c r="R371" s="632" t="s">
        <v>17</v>
      </c>
      <c r="S371" s="521" t="s">
        <v>2718</v>
      </c>
      <c r="T371" s="633" t="s">
        <v>2719</v>
      </c>
      <c r="U371" s="585" t="s">
        <v>1250</v>
      </c>
      <c r="V371" s="101" t="s">
        <v>1240</v>
      </c>
      <c r="W371" s="634" t="s">
        <v>1002</v>
      </c>
      <c r="X371" s="1189" t="s">
        <v>20</v>
      </c>
      <c r="Y371" s="97"/>
      <c r="Z371" s="88"/>
      <c r="AA371" s="131"/>
      <c r="AB371" s="88"/>
      <c r="AC371" s="89"/>
      <c r="AD371" s="146"/>
      <c r="AE371" s="88"/>
      <c r="AF371" s="132"/>
      <c r="AG371" s="294"/>
      <c r="AH371" s="88"/>
      <c r="AI371" s="132"/>
      <c r="AJ371" s="132"/>
      <c r="AK371" s="88"/>
      <c r="AL371" s="132"/>
      <c r="AM371" s="132"/>
      <c r="AN371" s="88"/>
      <c r="AO371" s="132"/>
      <c r="AP371" s="132"/>
      <c r="AQ371" s="132"/>
      <c r="AR371" s="132"/>
      <c r="AS371" s="132"/>
      <c r="AT371" s="147"/>
      <c r="AU371" s="101"/>
      <c r="AV371" s="1036"/>
    </row>
    <row r="372" spans="1:48" ht="35.15" customHeight="1" x14ac:dyDescent="0.3">
      <c r="A372" s="69" t="s">
        <v>2266</v>
      </c>
      <c r="B372" s="183" t="s">
        <v>2780</v>
      </c>
      <c r="C372" s="102" t="str">
        <f>MID(control[[#This Row],[Processo]],12,4)</f>
        <v>2021</v>
      </c>
      <c r="D372" s="102" t="str">
        <f>RIGHT(control[[#This Row],[Processo]],4)</f>
        <v>6182</v>
      </c>
      <c r="E372" s="635" t="s">
        <v>2475</v>
      </c>
      <c r="F372" s="636" t="s">
        <v>931</v>
      </c>
      <c r="G372" s="637" t="s">
        <v>1019</v>
      </c>
      <c r="H372" s="531" t="s">
        <v>932</v>
      </c>
      <c r="I372" s="636" t="s">
        <v>934</v>
      </c>
      <c r="J372" s="637" t="s">
        <v>1020</v>
      </c>
      <c r="K372" s="636" t="s">
        <v>920</v>
      </c>
      <c r="L372" s="722" t="s">
        <v>82</v>
      </c>
      <c r="M372" s="665" t="s">
        <v>2796</v>
      </c>
      <c r="N372" s="88">
        <v>584004.6</v>
      </c>
      <c r="O372" s="89">
        <v>44426</v>
      </c>
      <c r="P372" s="861" t="s">
        <v>2932</v>
      </c>
      <c r="Q372" s="680" t="s">
        <v>2823</v>
      </c>
      <c r="R372" s="638" t="s">
        <v>25</v>
      </c>
      <c r="S372" s="266" t="s">
        <v>2800</v>
      </c>
      <c r="T372" s="639" t="s">
        <v>727</v>
      </c>
      <c r="U372" s="637" t="s">
        <v>16</v>
      </c>
      <c r="V372" s="101"/>
      <c r="W372" s="640" t="s">
        <v>1002</v>
      </c>
      <c r="X372" s="161"/>
      <c r="Y372" s="97"/>
      <c r="Z372" s="88"/>
      <c r="AA372" s="131"/>
      <c r="AB372" s="88"/>
      <c r="AC372" s="89"/>
      <c r="AD372" s="146"/>
      <c r="AE372" s="88"/>
      <c r="AF372" s="132"/>
      <c r="AG372" s="294"/>
      <c r="AH372" s="88"/>
      <c r="AI372" s="132"/>
      <c r="AJ372" s="132"/>
      <c r="AK372" s="88"/>
      <c r="AL372" s="132"/>
      <c r="AM372" s="132"/>
      <c r="AN372" s="88"/>
      <c r="AO372" s="132"/>
      <c r="AP372" s="132"/>
      <c r="AQ372" s="132"/>
      <c r="AR372" s="132"/>
      <c r="AS372" s="132"/>
      <c r="AT372" s="147"/>
      <c r="AU372" s="101"/>
      <c r="AV372" s="1036"/>
    </row>
    <row r="373" spans="1:48" ht="35.15" customHeight="1" x14ac:dyDescent="0.3">
      <c r="A373" s="69" t="s">
        <v>2267</v>
      </c>
      <c r="B373" s="183" t="s">
        <v>2782</v>
      </c>
      <c r="C373" s="102" t="str">
        <f>MID(control[[#This Row],[Processo]],12,4)</f>
        <v>2018</v>
      </c>
      <c r="D373" s="102" t="str">
        <f>RIGHT(control[[#This Row],[Processo]],4)</f>
        <v>0590</v>
      </c>
      <c r="E373" s="643" t="s">
        <v>2783</v>
      </c>
      <c r="F373" s="644" t="s">
        <v>925</v>
      </c>
      <c r="G373" s="645" t="s">
        <v>1020</v>
      </c>
      <c r="H373" s="531" t="s">
        <v>2784</v>
      </c>
      <c r="I373" s="646" t="s">
        <v>1023</v>
      </c>
      <c r="J373" s="637" t="s">
        <v>1020</v>
      </c>
      <c r="K373" s="646" t="s">
        <v>920</v>
      </c>
      <c r="L373" s="723" t="s">
        <v>76</v>
      </c>
      <c r="M373" s="723" t="s">
        <v>2785</v>
      </c>
      <c r="N373" s="88">
        <v>15031.35</v>
      </c>
      <c r="O373" s="89">
        <v>44428</v>
      </c>
      <c r="P373" s="680" t="s">
        <v>2822</v>
      </c>
      <c r="Q373" s="680" t="s">
        <v>1238</v>
      </c>
      <c r="R373" s="647" t="s">
        <v>17</v>
      </c>
      <c r="S373" s="666" t="s">
        <v>2451</v>
      </c>
      <c r="T373" s="170" t="s">
        <v>2803</v>
      </c>
      <c r="U373" s="667" t="s">
        <v>374</v>
      </c>
      <c r="V373" s="668" t="s">
        <v>375</v>
      </c>
      <c r="W373" s="640" t="s">
        <v>1002</v>
      </c>
      <c r="X373" s="161"/>
      <c r="Y373" s="97"/>
      <c r="Z373" s="88"/>
      <c r="AA373" s="131"/>
      <c r="AB373" s="88"/>
      <c r="AC373" s="89"/>
      <c r="AD373" s="146"/>
      <c r="AE373" s="88"/>
      <c r="AF373" s="132"/>
      <c r="AG373" s="294"/>
      <c r="AH373" s="88"/>
      <c r="AI373" s="132"/>
      <c r="AJ373" s="132"/>
      <c r="AK373" s="88"/>
      <c r="AL373" s="132"/>
      <c r="AM373" s="132"/>
      <c r="AN373" s="88"/>
      <c r="AO373" s="132"/>
      <c r="AP373" s="132"/>
      <c r="AQ373" s="132"/>
      <c r="AR373" s="132"/>
      <c r="AS373" s="132"/>
      <c r="AT373" s="147"/>
      <c r="AU373" s="101"/>
      <c r="AV373" s="1036"/>
    </row>
    <row r="374" spans="1:48" ht="35.15" customHeight="1" x14ac:dyDescent="0.3">
      <c r="A374" s="69" t="s">
        <v>2268</v>
      </c>
      <c r="B374" s="183" t="s">
        <v>2806</v>
      </c>
      <c r="C374" s="102" t="str">
        <f>MID(control[[#This Row],[Processo]],12,4)</f>
        <v>2021</v>
      </c>
      <c r="D374" s="102" t="str">
        <f>RIGHT(control[[#This Row],[Processo]],4)</f>
        <v>0590</v>
      </c>
      <c r="E374" s="677" t="s">
        <v>2807</v>
      </c>
      <c r="F374" s="678" t="s">
        <v>919</v>
      </c>
      <c r="G374" s="645" t="s">
        <v>1020</v>
      </c>
      <c r="H374" s="531" t="s">
        <v>2808</v>
      </c>
      <c r="I374" s="679" t="s">
        <v>1027</v>
      </c>
      <c r="J374" s="637" t="s">
        <v>1020</v>
      </c>
      <c r="K374" s="646" t="s">
        <v>920</v>
      </c>
      <c r="L374" s="682" t="s">
        <v>323</v>
      </c>
      <c r="M374" s="682" t="s">
        <v>2809</v>
      </c>
      <c r="N374" s="88">
        <v>1000</v>
      </c>
      <c r="O374" s="89">
        <v>44433</v>
      </c>
      <c r="P374" s="680" t="s">
        <v>2810</v>
      </c>
      <c r="Q374" s="680" t="s">
        <v>1238</v>
      </c>
      <c r="R374" s="647" t="s">
        <v>17</v>
      </c>
      <c r="S374" s="666" t="s">
        <v>2451</v>
      </c>
      <c r="T374" s="170" t="s">
        <v>2803</v>
      </c>
      <c r="U374" s="547" t="s">
        <v>1248</v>
      </c>
      <c r="V374" s="658" t="s">
        <v>652</v>
      </c>
      <c r="W374" s="640" t="s">
        <v>1002</v>
      </c>
      <c r="X374" s="161"/>
      <c r="Y374" s="97"/>
      <c r="Z374" s="88"/>
      <c r="AA374" s="131"/>
      <c r="AB374" s="88"/>
      <c r="AC374" s="89"/>
      <c r="AD374" s="146"/>
      <c r="AE374" s="88"/>
      <c r="AF374" s="132"/>
      <c r="AG374" s="294"/>
      <c r="AH374" s="88"/>
      <c r="AI374" s="132"/>
      <c r="AJ374" s="132"/>
      <c r="AK374" s="88"/>
      <c r="AL374" s="132"/>
      <c r="AM374" s="132"/>
      <c r="AN374" s="88"/>
      <c r="AO374" s="132"/>
      <c r="AP374" s="132"/>
      <c r="AQ374" s="132"/>
      <c r="AR374" s="132"/>
      <c r="AS374" s="132"/>
      <c r="AT374" s="147"/>
      <c r="AU374" s="101"/>
      <c r="AV374" s="1036"/>
    </row>
    <row r="375" spans="1:48" ht="35.15" customHeight="1" x14ac:dyDescent="0.3">
      <c r="A375" s="69" t="s">
        <v>2269</v>
      </c>
      <c r="B375" s="183" t="s">
        <v>2811</v>
      </c>
      <c r="C375" s="102" t="str">
        <f>MID(control[[#This Row],[Processo]],12,4)</f>
        <v>2021</v>
      </c>
      <c r="D375" s="102" t="str">
        <f>RIGHT(control[[#This Row],[Processo]],4)</f>
        <v>0224</v>
      </c>
      <c r="E375" s="677" t="s">
        <v>2812</v>
      </c>
      <c r="F375" s="679" t="s">
        <v>1123</v>
      </c>
      <c r="G375" s="676" t="s">
        <v>1047</v>
      </c>
      <c r="H375" s="654" t="s">
        <v>1455</v>
      </c>
      <c r="I375" s="679" t="s">
        <v>921</v>
      </c>
      <c r="J375" s="676" t="s">
        <v>1019</v>
      </c>
      <c r="K375" s="679" t="s">
        <v>920</v>
      </c>
      <c r="L375" s="682" t="s">
        <v>323</v>
      </c>
      <c r="M375" s="682" t="s">
        <v>92</v>
      </c>
      <c r="N375" s="88">
        <v>67400</v>
      </c>
      <c r="O375" s="89">
        <v>44434</v>
      </c>
      <c r="P375" s="680" t="s">
        <v>2813</v>
      </c>
      <c r="Q375" s="680" t="s">
        <v>1238</v>
      </c>
      <c r="R375" s="621" t="s">
        <v>17</v>
      </c>
      <c r="S375" s="129" t="s">
        <v>962</v>
      </c>
      <c r="T375" s="622" t="s">
        <v>93</v>
      </c>
      <c r="U375" s="970" t="s">
        <v>1298</v>
      </c>
      <c r="V375" s="972" t="s">
        <v>2993</v>
      </c>
      <c r="W375" s="640" t="s">
        <v>1002</v>
      </c>
      <c r="X375" s="681" t="s">
        <v>20</v>
      </c>
      <c r="Y375" s="97"/>
      <c r="Z375" s="88"/>
      <c r="AA375" s="131"/>
      <c r="AB375" s="88"/>
      <c r="AC375" s="89"/>
      <c r="AD375" s="146"/>
      <c r="AE375" s="88"/>
      <c r="AF375" s="132"/>
      <c r="AG375" s="294"/>
      <c r="AH375" s="88"/>
      <c r="AI375" s="132"/>
      <c r="AJ375" s="132"/>
      <c r="AK375" s="88"/>
      <c r="AL375" s="132"/>
      <c r="AM375" s="132"/>
      <c r="AN375" s="88"/>
      <c r="AO375" s="132"/>
      <c r="AP375" s="132"/>
      <c r="AQ375" s="132"/>
      <c r="AR375" s="132"/>
      <c r="AS375" s="132"/>
      <c r="AT375" s="147"/>
      <c r="AU375" s="101"/>
      <c r="AV375" s="1036"/>
    </row>
    <row r="376" spans="1:48" ht="35.15" customHeight="1" x14ac:dyDescent="0.3">
      <c r="A376" s="69" t="s">
        <v>2270</v>
      </c>
      <c r="B376" s="183" t="s">
        <v>2814</v>
      </c>
      <c r="C376" s="102" t="str">
        <f>MID(control[[#This Row],[Processo]],12,4)</f>
        <v>2021</v>
      </c>
      <c r="D376" s="102" t="str">
        <f>RIGHT(control[[#This Row],[Processo]],4)</f>
        <v>0006</v>
      </c>
      <c r="E376" s="677" t="s">
        <v>214</v>
      </c>
      <c r="F376" s="678" t="s">
        <v>925</v>
      </c>
      <c r="G376" s="676" t="s">
        <v>1019</v>
      </c>
      <c r="H376" s="531" t="s">
        <v>2815</v>
      </c>
      <c r="I376" s="646" t="s">
        <v>1023</v>
      </c>
      <c r="J376" s="637" t="s">
        <v>1020</v>
      </c>
      <c r="K376" s="646" t="s">
        <v>920</v>
      </c>
      <c r="L376" s="682" t="s">
        <v>633</v>
      </c>
      <c r="M376" s="682" t="s">
        <v>215</v>
      </c>
      <c r="N376" s="88">
        <v>261438.39</v>
      </c>
      <c r="O376" s="89">
        <v>44435</v>
      </c>
      <c r="P376" s="680" t="s">
        <v>2816</v>
      </c>
      <c r="Q376" s="680" t="s">
        <v>1238</v>
      </c>
      <c r="R376" s="425" t="s">
        <v>17</v>
      </c>
      <c r="S376" s="123" t="s">
        <v>977</v>
      </c>
      <c r="T376" s="426" t="s">
        <v>185</v>
      </c>
      <c r="U376" s="423" t="s">
        <v>16</v>
      </c>
      <c r="V376" s="101"/>
      <c r="W376" s="640" t="s">
        <v>1002</v>
      </c>
      <c r="X376" s="681" t="s">
        <v>20</v>
      </c>
      <c r="Y376" s="97"/>
      <c r="Z376" s="88"/>
      <c r="AA376" s="131"/>
      <c r="AB376" s="88"/>
      <c r="AC376" s="89"/>
      <c r="AD376" s="146"/>
      <c r="AE376" s="88"/>
      <c r="AF376" s="132"/>
      <c r="AG376" s="294"/>
      <c r="AH376" s="88"/>
      <c r="AI376" s="132"/>
      <c r="AJ376" s="132"/>
      <c r="AK376" s="88"/>
      <c r="AL376" s="132"/>
      <c r="AM376" s="132"/>
      <c r="AN376" s="88"/>
      <c r="AO376" s="132"/>
      <c r="AP376" s="132"/>
      <c r="AQ376" s="132"/>
      <c r="AR376" s="132"/>
      <c r="AS376" s="132"/>
      <c r="AT376" s="147"/>
      <c r="AU376" s="101"/>
      <c r="AV376" s="1036"/>
    </row>
    <row r="377" spans="1:48" ht="35.15" customHeight="1" x14ac:dyDescent="0.3">
      <c r="A377" s="69" t="s">
        <v>2271</v>
      </c>
      <c r="B377" s="978" t="s">
        <v>2817</v>
      </c>
      <c r="C377" s="102" t="str">
        <f>MID(control[[#This Row],[Processo]],12,4)</f>
        <v>2020</v>
      </c>
      <c r="D377" s="102" t="str">
        <f>RIGHT(control[[#This Row],[Processo]],4)</f>
        <v>0564</v>
      </c>
      <c r="E377" s="677" t="s">
        <v>2818</v>
      </c>
      <c r="F377" s="678" t="s">
        <v>925</v>
      </c>
      <c r="G377" s="645" t="s">
        <v>1020</v>
      </c>
      <c r="H377" s="531" t="s">
        <v>2819</v>
      </c>
      <c r="I377" s="646" t="s">
        <v>1023</v>
      </c>
      <c r="J377" s="637" t="s">
        <v>1020</v>
      </c>
      <c r="K377" s="646" t="s">
        <v>920</v>
      </c>
      <c r="L377" s="682" t="s">
        <v>141</v>
      </c>
      <c r="M377" s="682" t="s">
        <v>318</v>
      </c>
      <c r="N377" s="88"/>
      <c r="O377" s="82"/>
      <c r="P377" s="90"/>
      <c r="Q377" s="90"/>
      <c r="R377" s="91" t="s">
        <v>17</v>
      </c>
      <c r="S377" s="92" t="s">
        <v>974</v>
      </c>
      <c r="T377" s="93" t="s">
        <v>277</v>
      </c>
      <c r="U377" s="87" t="s">
        <v>374</v>
      </c>
      <c r="V377" s="93" t="s">
        <v>375</v>
      </c>
      <c r="W377" s="640" t="s">
        <v>1002</v>
      </c>
      <c r="X377" s="161"/>
      <c r="Y377" s="97"/>
      <c r="Z377" s="88"/>
      <c r="AA377" s="131"/>
      <c r="AB377" s="88"/>
      <c r="AC377" s="89"/>
      <c r="AD377" s="146"/>
      <c r="AE377" s="88"/>
      <c r="AF377" s="132"/>
      <c r="AG377" s="294"/>
      <c r="AH377" s="88"/>
      <c r="AI377" s="132"/>
      <c r="AJ377" s="132"/>
      <c r="AK377" s="88"/>
      <c r="AL377" s="132"/>
      <c r="AM377" s="132"/>
      <c r="AN377" s="88"/>
      <c r="AO377" s="132"/>
      <c r="AP377" s="132"/>
      <c r="AQ377" s="132"/>
      <c r="AR377" s="132"/>
      <c r="AS377" s="132"/>
      <c r="AT377" s="147"/>
      <c r="AU377" s="101"/>
      <c r="AV377" s="1036"/>
    </row>
    <row r="378" spans="1:48" ht="35.15" customHeight="1" x14ac:dyDescent="0.3">
      <c r="A378" s="69" t="s">
        <v>2272</v>
      </c>
      <c r="B378" s="183" t="s">
        <v>2820</v>
      </c>
      <c r="C378" s="102" t="str">
        <f>MID(control[[#This Row],[Processo]],12,4)</f>
        <v>2021</v>
      </c>
      <c r="D378" s="102" t="str">
        <f>RIGHT(control[[#This Row],[Processo]],4)</f>
        <v>6182</v>
      </c>
      <c r="E378" s="677" t="s">
        <v>752</v>
      </c>
      <c r="F378" s="679" t="s">
        <v>931</v>
      </c>
      <c r="G378" s="676" t="s">
        <v>1019</v>
      </c>
      <c r="H378" s="531" t="s">
        <v>932</v>
      </c>
      <c r="I378" s="636" t="s">
        <v>934</v>
      </c>
      <c r="J378" s="637" t="s">
        <v>1020</v>
      </c>
      <c r="K378" s="636" t="s">
        <v>920</v>
      </c>
      <c r="L378" s="722" t="s">
        <v>82</v>
      </c>
      <c r="M378" s="682" t="s">
        <v>2821</v>
      </c>
      <c r="N378" s="88">
        <v>574254992.48000002</v>
      </c>
      <c r="O378" s="958" t="s">
        <v>2992</v>
      </c>
      <c r="P378" s="680" t="s">
        <v>2825</v>
      </c>
      <c r="Q378" s="680" t="s">
        <v>2823</v>
      </c>
      <c r="R378" s="638" t="s">
        <v>25</v>
      </c>
      <c r="S378" s="266" t="s">
        <v>2800</v>
      </c>
      <c r="T378" s="639" t="s">
        <v>727</v>
      </c>
      <c r="U378" s="637" t="s">
        <v>16</v>
      </c>
      <c r="V378" s="101"/>
      <c r="W378" s="640" t="s">
        <v>1002</v>
      </c>
      <c r="X378" s="681" t="s">
        <v>20</v>
      </c>
      <c r="Y378" s="97"/>
      <c r="Z378" s="88"/>
      <c r="AA378" s="131"/>
      <c r="AB378" s="88"/>
      <c r="AC378" s="89"/>
      <c r="AD378" s="146"/>
      <c r="AE378" s="88"/>
      <c r="AF378" s="132"/>
      <c r="AG378" s="294"/>
      <c r="AH378" s="88"/>
      <c r="AI378" s="132"/>
      <c r="AJ378" s="132"/>
      <c r="AK378" s="88"/>
      <c r="AL378" s="132"/>
      <c r="AM378" s="132"/>
      <c r="AN378" s="88"/>
      <c r="AO378" s="132"/>
      <c r="AP378" s="132"/>
      <c r="AQ378" s="132"/>
      <c r="AR378" s="132"/>
      <c r="AS378" s="132"/>
      <c r="AT378" s="147"/>
      <c r="AU378" s="101"/>
      <c r="AV378" s="1036"/>
    </row>
    <row r="379" spans="1:48" ht="35.15" customHeight="1" x14ac:dyDescent="0.3">
      <c r="A379" s="69" t="s">
        <v>2273</v>
      </c>
      <c r="B379" s="183" t="s">
        <v>2831</v>
      </c>
      <c r="C379" s="102" t="str">
        <f>MID(control[[#This Row],[Processo]],12,4)</f>
        <v>2021</v>
      </c>
      <c r="D379" s="102" t="str">
        <f>RIGHT(control[[#This Row],[Processo]],4)</f>
        <v>0224</v>
      </c>
      <c r="E379" s="677" t="s">
        <v>2832</v>
      </c>
      <c r="F379" s="678" t="s">
        <v>919</v>
      </c>
      <c r="G379" s="645" t="s">
        <v>1020</v>
      </c>
      <c r="H379" s="531" t="s">
        <v>542</v>
      </c>
      <c r="I379" s="679" t="s">
        <v>921</v>
      </c>
      <c r="J379" s="676" t="s">
        <v>1019</v>
      </c>
      <c r="K379" s="679" t="s">
        <v>920</v>
      </c>
      <c r="L379" s="682" t="s">
        <v>2833</v>
      </c>
      <c r="M379" s="682" t="s">
        <v>362</v>
      </c>
      <c r="N379" s="88">
        <v>203979.79</v>
      </c>
      <c r="O379" s="683">
        <v>44440</v>
      </c>
      <c r="P379" s="680" t="s">
        <v>2834</v>
      </c>
      <c r="Q379" s="620" t="s">
        <v>1073</v>
      </c>
      <c r="R379" s="574" t="s">
        <v>17</v>
      </c>
      <c r="S379" s="684" t="s">
        <v>2563</v>
      </c>
      <c r="T379" s="685" t="s">
        <v>2835</v>
      </c>
      <c r="U379" s="1017" t="s">
        <v>1298</v>
      </c>
      <c r="V379" s="93" t="s">
        <v>1301</v>
      </c>
      <c r="W379" s="640" t="s">
        <v>1002</v>
      </c>
      <c r="X379" s="681"/>
      <c r="Y379" s="97"/>
      <c r="Z379" s="88"/>
      <c r="AA379" s="131"/>
      <c r="AB379" s="88"/>
      <c r="AC379" s="89"/>
      <c r="AD379" s="146"/>
      <c r="AE379" s="88"/>
      <c r="AF379" s="132"/>
      <c r="AG379" s="294"/>
      <c r="AH379" s="88"/>
      <c r="AI379" s="132"/>
      <c r="AJ379" s="132"/>
      <c r="AK379" s="88"/>
      <c r="AL379" s="132"/>
      <c r="AM379" s="132"/>
      <c r="AN379" s="88"/>
      <c r="AO379" s="132"/>
      <c r="AP379" s="132"/>
      <c r="AQ379" s="132"/>
      <c r="AR379" s="132"/>
      <c r="AS379" s="132"/>
      <c r="AT379" s="147"/>
      <c r="AU379" s="101"/>
      <c r="AV379" s="1036"/>
    </row>
    <row r="380" spans="1:48" ht="35.15" customHeight="1" x14ac:dyDescent="0.3">
      <c r="A380" s="69" t="s">
        <v>2274</v>
      </c>
      <c r="B380" s="183" t="s">
        <v>2826</v>
      </c>
      <c r="C380" s="102" t="str">
        <f>MID(control[[#This Row],[Processo]],12,4)</f>
        <v>2021</v>
      </c>
      <c r="D380" s="102" t="str">
        <f>RIGHT(control[[#This Row],[Processo]],4)</f>
        <v>0008</v>
      </c>
      <c r="E380" s="677" t="s">
        <v>2827</v>
      </c>
      <c r="F380" s="679" t="s">
        <v>919</v>
      </c>
      <c r="G380" s="676" t="s">
        <v>1019</v>
      </c>
      <c r="H380" s="531" t="s">
        <v>2828</v>
      </c>
      <c r="I380" s="679" t="s">
        <v>1027</v>
      </c>
      <c r="J380" s="637" t="s">
        <v>1020</v>
      </c>
      <c r="K380" s="636" t="s">
        <v>920</v>
      </c>
      <c r="L380" s="682" t="s">
        <v>323</v>
      </c>
      <c r="M380" s="682" t="s">
        <v>2829</v>
      </c>
      <c r="N380" s="88">
        <v>241726.38</v>
      </c>
      <c r="O380" s="89">
        <v>44441</v>
      </c>
      <c r="P380" s="680" t="s">
        <v>2830</v>
      </c>
      <c r="Q380" s="680" t="s">
        <v>1238</v>
      </c>
      <c r="R380" s="91" t="s">
        <v>17</v>
      </c>
      <c r="S380" s="92" t="s">
        <v>941</v>
      </c>
      <c r="T380" s="93" t="s">
        <v>854</v>
      </c>
      <c r="U380" s="637" t="s">
        <v>16</v>
      </c>
      <c r="V380" s="101"/>
      <c r="W380" s="640" t="s">
        <v>1002</v>
      </c>
      <c r="X380" s="161"/>
      <c r="Y380" s="97"/>
      <c r="Z380" s="88"/>
      <c r="AA380" s="131"/>
      <c r="AB380" s="88"/>
      <c r="AC380" s="89"/>
      <c r="AD380" s="146"/>
      <c r="AE380" s="88"/>
      <c r="AF380" s="132"/>
      <c r="AG380" s="294"/>
      <c r="AH380" s="88"/>
      <c r="AI380" s="132"/>
      <c r="AJ380" s="132"/>
      <c r="AK380" s="88"/>
      <c r="AL380" s="132"/>
      <c r="AM380" s="132"/>
      <c r="AN380" s="88"/>
      <c r="AO380" s="132"/>
      <c r="AP380" s="132"/>
      <c r="AQ380" s="132"/>
      <c r="AR380" s="132"/>
      <c r="AS380" s="132"/>
      <c r="AT380" s="147"/>
      <c r="AU380" s="101"/>
      <c r="AV380" s="1036"/>
    </row>
    <row r="381" spans="1:48" ht="35.15" customHeight="1" x14ac:dyDescent="0.3">
      <c r="A381" s="69" t="s">
        <v>2275</v>
      </c>
      <c r="B381" s="183" t="s">
        <v>2836</v>
      </c>
      <c r="C381" s="102" t="str">
        <f>MID(control[[#This Row],[Processo]],12,4)</f>
        <v>2010</v>
      </c>
      <c r="D381" s="102" t="str">
        <f>RIGHT(control[[#This Row],[Processo]],4)</f>
        <v>0002</v>
      </c>
      <c r="E381" s="677" t="s">
        <v>2837</v>
      </c>
      <c r="F381" s="679" t="s">
        <v>931</v>
      </c>
      <c r="G381" s="676" t="s">
        <v>1019</v>
      </c>
      <c r="H381" s="531" t="s">
        <v>194</v>
      </c>
      <c r="I381" s="679" t="s">
        <v>1104</v>
      </c>
      <c r="J381" s="676" t="s">
        <v>1019</v>
      </c>
      <c r="K381" s="636" t="s">
        <v>920</v>
      </c>
      <c r="L381" s="682" t="s">
        <v>86</v>
      </c>
      <c r="M381" s="682" t="s">
        <v>803</v>
      </c>
      <c r="N381" s="88">
        <v>43304.43</v>
      </c>
      <c r="O381" s="89">
        <v>44442</v>
      </c>
      <c r="P381" s="90"/>
      <c r="Q381" s="90"/>
      <c r="R381" s="91" t="s">
        <v>17</v>
      </c>
      <c r="S381" s="727" t="s">
        <v>952</v>
      </c>
      <c r="T381" s="728" t="s">
        <v>2838</v>
      </c>
      <c r="U381" s="637" t="s">
        <v>16</v>
      </c>
      <c r="V381" s="101"/>
      <c r="W381" s="640" t="s">
        <v>1002</v>
      </c>
      <c r="X381" s="161"/>
      <c r="Y381" s="97"/>
      <c r="Z381" s="88"/>
      <c r="AA381" s="131"/>
      <c r="AB381" s="88"/>
      <c r="AC381" s="89"/>
      <c r="AD381" s="146"/>
      <c r="AE381" s="88"/>
      <c r="AF381" s="132"/>
      <c r="AG381" s="294"/>
      <c r="AH381" s="88"/>
      <c r="AI381" s="132"/>
      <c r="AJ381" s="132"/>
      <c r="AK381" s="88"/>
      <c r="AL381" s="132"/>
      <c r="AM381" s="132"/>
      <c r="AN381" s="88"/>
      <c r="AO381" s="132"/>
      <c r="AP381" s="132"/>
      <c r="AQ381" s="132"/>
      <c r="AR381" s="132"/>
      <c r="AS381" s="132"/>
      <c r="AT381" s="147"/>
      <c r="AU381" s="101"/>
      <c r="AV381" s="1036"/>
    </row>
    <row r="382" spans="1:48" ht="35.15" customHeight="1" x14ac:dyDescent="0.3">
      <c r="A382" s="69" t="s">
        <v>2276</v>
      </c>
      <c r="B382" s="183" t="s">
        <v>2839</v>
      </c>
      <c r="C382" s="102" t="str">
        <f>MID(control[[#This Row],[Processo]],12,4)</f>
        <v>2020</v>
      </c>
      <c r="D382" s="102" t="str">
        <f>RIGHT(control[[#This Row],[Processo]],4)</f>
        <v>0565</v>
      </c>
      <c r="E382" s="677" t="s">
        <v>2840</v>
      </c>
      <c r="F382" s="679" t="s">
        <v>919</v>
      </c>
      <c r="G382" s="676" t="s">
        <v>1019</v>
      </c>
      <c r="H382" s="531" t="s">
        <v>2841</v>
      </c>
      <c r="I382" s="679" t="s">
        <v>921</v>
      </c>
      <c r="J382" s="637" t="s">
        <v>1020</v>
      </c>
      <c r="K382" s="636" t="s">
        <v>920</v>
      </c>
      <c r="L382" s="682" t="s">
        <v>323</v>
      </c>
      <c r="M382" s="682" t="s">
        <v>453</v>
      </c>
      <c r="N382" s="88">
        <v>18226.8</v>
      </c>
      <c r="O382" s="89">
        <v>44452</v>
      </c>
      <c r="P382" s="680" t="s">
        <v>1108</v>
      </c>
      <c r="Q382" s="680" t="s">
        <v>1238</v>
      </c>
      <c r="R382" s="587" t="s">
        <v>17</v>
      </c>
      <c r="S382" s="521" t="s">
        <v>2718</v>
      </c>
      <c r="T382" s="522" t="s">
        <v>2719</v>
      </c>
      <c r="U382" s="637" t="s">
        <v>16</v>
      </c>
      <c r="V382" s="101"/>
      <c r="W382" s="640" t="s">
        <v>1002</v>
      </c>
      <c r="X382" s="161"/>
      <c r="Y382" s="97"/>
      <c r="Z382" s="88"/>
      <c r="AA382" s="131"/>
      <c r="AB382" s="88"/>
      <c r="AC382" s="89"/>
      <c r="AD382" s="146"/>
      <c r="AE382" s="88"/>
      <c r="AF382" s="132"/>
      <c r="AG382" s="294"/>
      <c r="AH382" s="88"/>
      <c r="AI382" s="132"/>
      <c r="AJ382" s="132"/>
      <c r="AK382" s="88"/>
      <c r="AL382" s="132"/>
      <c r="AM382" s="132"/>
      <c r="AN382" s="88"/>
      <c r="AO382" s="132"/>
      <c r="AP382" s="132"/>
      <c r="AQ382" s="132"/>
      <c r="AR382" s="132"/>
      <c r="AS382" s="132"/>
      <c r="AT382" s="147"/>
      <c r="AU382" s="101"/>
      <c r="AV382" s="1036"/>
    </row>
    <row r="383" spans="1:48" ht="35.15" customHeight="1" x14ac:dyDescent="0.3">
      <c r="A383" s="69" t="s">
        <v>2277</v>
      </c>
      <c r="B383" s="183" t="s">
        <v>2868</v>
      </c>
      <c r="C383" s="102" t="str">
        <f>MID(control[[#This Row],[Processo]],12,4)</f>
        <v>2021</v>
      </c>
      <c r="D383" s="102" t="str">
        <f>RIGHT(control[[#This Row],[Processo]],4)</f>
        <v>0224</v>
      </c>
      <c r="E383" s="677" t="s">
        <v>2869</v>
      </c>
      <c r="F383" s="678" t="s">
        <v>925</v>
      </c>
      <c r="G383" s="676" t="s">
        <v>1019</v>
      </c>
      <c r="H383" s="531" t="s">
        <v>2870</v>
      </c>
      <c r="I383" s="741" t="s">
        <v>1102</v>
      </c>
      <c r="J383" s="676" t="s">
        <v>1019</v>
      </c>
      <c r="K383" s="636" t="s">
        <v>920</v>
      </c>
      <c r="L383" s="742" t="s">
        <v>91</v>
      </c>
      <c r="M383" s="742" t="s">
        <v>776</v>
      </c>
      <c r="N383" s="88">
        <v>18849.32</v>
      </c>
      <c r="O383" s="89">
        <v>44452</v>
      </c>
      <c r="P383" s="743" t="s">
        <v>2871</v>
      </c>
      <c r="Q383" s="680" t="s">
        <v>1238</v>
      </c>
      <c r="R383" s="587" t="s">
        <v>17</v>
      </c>
      <c r="S383" s="129" t="s">
        <v>964</v>
      </c>
      <c r="T383" s="744" t="s">
        <v>2872</v>
      </c>
      <c r="U383" s="637" t="s">
        <v>16</v>
      </c>
      <c r="V383" s="101"/>
      <c r="W383" s="640" t="s">
        <v>1002</v>
      </c>
      <c r="X383" s="161"/>
      <c r="Y383" s="97"/>
      <c r="Z383" s="88"/>
      <c r="AA383" s="131"/>
      <c r="AB383" s="88"/>
      <c r="AC383" s="89"/>
      <c r="AD383" s="146"/>
      <c r="AE383" s="88"/>
      <c r="AF383" s="132"/>
      <c r="AG383" s="294"/>
      <c r="AH383" s="88"/>
      <c r="AI383" s="132"/>
      <c r="AJ383" s="132"/>
      <c r="AK383" s="88"/>
      <c r="AL383" s="132"/>
      <c r="AM383" s="132"/>
      <c r="AN383" s="88"/>
      <c r="AO383" s="132"/>
      <c r="AP383" s="132"/>
      <c r="AQ383" s="132"/>
      <c r="AR383" s="132"/>
      <c r="AS383" s="132"/>
      <c r="AT383" s="147"/>
      <c r="AU383" s="101"/>
      <c r="AV383" s="1036"/>
    </row>
    <row r="384" spans="1:48" ht="35.15" customHeight="1" x14ac:dyDescent="0.3">
      <c r="A384" s="69" t="s">
        <v>2278</v>
      </c>
      <c r="B384" s="183" t="s">
        <v>2875</v>
      </c>
      <c r="C384" s="102" t="str">
        <f>MID(control[[#This Row],[Processo]],12,4)</f>
        <v>2021</v>
      </c>
      <c r="D384" s="102" t="str">
        <f>RIGHT(control[[#This Row],[Processo]],4)</f>
        <v>0224</v>
      </c>
      <c r="E384" s="677" t="s">
        <v>2876</v>
      </c>
      <c r="F384" s="678" t="s">
        <v>925</v>
      </c>
      <c r="G384" s="676" t="s">
        <v>1019</v>
      </c>
      <c r="H384" s="531" t="s">
        <v>2877</v>
      </c>
      <c r="I384" s="741" t="s">
        <v>1023</v>
      </c>
      <c r="J384" s="637" t="s">
        <v>1020</v>
      </c>
      <c r="K384" s="636" t="s">
        <v>920</v>
      </c>
      <c r="L384" s="742" t="s">
        <v>76</v>
      </c>
      <c r="M384" s="742" t="s">
        <v>2829</v>
      </c>
      <c r="N384" s="88">
        <v>142758.12</v>
      </c>
      <c r="O384" s="89">
        <v>44452</v>
      </c>
      <c r="P384" s="743" t="s">
        <v>2878</v>
      </c>
      <c r="Q384" s="680" t="s">
        <v>1238</v>
      </c>
      <c r="R384" s="621" t="s">
        <v>17</v>
      </c>
      <c r="S384" s="129" t="s">
        <v>962</v>
      </c>
      <c r="T384" s="622" t="s">
        <v>93</v>
      </c>
      <c r="U384" s="888" t="s">
        <v>2948</v>
      </c>
      <c r="V384" s="889" t="s">
        <v>2949</v>
      </c>
      <c r="W384" s="640" t="s">
        <v>1002</v>
      </c>
      <c r="X384" s="161"/>
      <c r="Y384" s="97"/>
      <c r="Z384" s="88"/>
      <c r="AA384" s="131"/>
      <c r="AB384" s="88"/>
      <c r="AC384" s="89"/>
      <c r="AD384" s="146"/>
      <c r="AE384" s="88"/>
      <c r="AF384" s="132"/>
      <c r="AG384" s="294"/>
      <c r="AH384" s="88"/>
      <c r="AI384" s="132"/>
      <c r="AJ384" s="132"/>
      <c r="AK384" s="88"/>
      <c r="AL384" s="132"/>
      <c r="AM384" s="132"/>
      <c r="AN384" s="88"/>
      <c r="AO384" s="132"/>
      <c r="AP384" s="132"/>
      <c r="AQ384" s="132"/>
      <c r="AR384" s="132"/>
      <c r="AS384" s="132"/>
      <c r="AT384" s="147"/>
      <c r="AU384" s="101"/>
      <c r="AV384" s="1036"/>
    </row>
    <row r="385" spans="1:48" ht="35.15" customHeight="1" x14ac:dyDescent="0.3">
      <c r="A385" s="69" t="s">
        <v>2279</v>
      </c>
      <c r="B385" s="183" t="s">
        <v>2912</v>
      </c>
      <c r="C385" s="102" t="str">
        <f>MID(control[[#This Row],[Processo]],12,4)</f>
        <v>2018</v>
      </c>
      <c r="D385" s="102" t="str">
        <f>RIGHT(control[[#This Row],[Processo]],4)</f>
        <v>0224</v>
      </c>
      <c r="E385" s="677" t="s">
        <v>2913</v>
      </c>
      <c r="F385" s="841" t="s">
        <v>919</v>
      </c>
      <c r="G385" s="645" t="s">
        <v>1020</v>
      </c>
      <c r="H385" s="531" t="s">
        <v>2914</v>
      </c>
      <c r="I385" s="841" t="s">
        <v>1027</v>
      </c>
      <c r="J385" s="637" t="s">
        <v>1020</v>
      </c>
      <c r="K385" s="841" t="s">
        <v>920</v>
      </c>
      <c r="L385" s="87" t="s">
        <v>338</v>
      </c>
      <c r="M385" s="87" t="s">
        <v>1521</v>
      </c>
      <c r="N385" s="88">
        <v>5000</v>
      </c>
      <c r="O385" s="89">
        <v>44467</v>
      </c>
      <c r="P385" s="842" t="s">
        <v>2915</v>
      </c>
      <c r="Q385" s="842" t="s">
        <v>1238</v>
      </c>
      <c r="R385" s="843" t="s">
        <v>17</v>
      </c>
      <c r="S385" s="129" t="s">
        <v>962</v>
      </c>
      <c r="T385" s="622" t="s">
        <v>93</v>
      </c>
      <c r="U385" s="844" t="s">
        <v>16</v>
      </c>
      <c r="V385" s="101"/>
      <c r="W385" s="845" t="s">
        <v>1002</v>
      </c>
      <c r="X385" s="161"/>
      <c r="Y385" s="97"/>
      <c r="Z385" s="88"/>
      <c r="AA385" s="131"/>
      <c r="AB385" s="88"/>
      <c r="AC385" s="89"/>
      <c r="AD385" s="146"/>
      <c r="AE385" s="88"/>
      <c r="AF385" s="132"/>
      <c r="AG385" s="294"/>
      <c r="AH385" s="88"/>
      <c r="AI385" s="132"/>
      <c r="AJ385" s="132"/>
      <c r="AK385" s="88"/>
      <c r="AL385" s="132"/>
      <c r="AM385" s="132"/>
      <c r="AN385" s="88"/>
      <c r="AO385" s="132"/>
      <c r="AP385" s="132"/>
      <c r="AQ385" s="132"/>
      <c r="AR385" s="132"/>
      <c r="AS385" s="132"/>
      <c r="AT385" s="147"/>
      <c r="AU385" s="101"/>
      <c r="AV385" s="1036"/>
    </row>
    <row r="386" spans="1:48" ht="35.15" customHeight="1" x14ac:dyDescent="0.3">
      <c r="A386" s="69" t="s">
        <v>2280</v>
      </c>
      <c r="B386" s="183" t="s">
        <v>2916</v>
      </c>
      <c r="C386" s="102" t="str">
        <f>MID(control[[#This Row],[Processo]],12,4)</f>
        <v>2016</v>
      </c>
      <c r="D386" s="102" t="str">
        <f>RIGHT(control[[#This Row],[Processo]],4)</f>
        <v>0224</v>
      </c>
      <c r="E386" s="677" t="s">
        <v>2917</v>
      </c>
      <c r="F386" s="851" t="s">
        <v>919</v>
      </c>
      <c r="G386" s="1022" t="s">
        <v>1020</v>
      </c>
      <c r="H386" s="1023" t="s">
        <v>872</v>
      </c>
      <c r="I386" s="851" t="s">
        <v>1027</v>
      </c>
      <c r="J386" s="850" t="s">
        <v>1020</v>
      </c>
      <c r="K386" s="851" t="s">
        <v>920</v>
      </c>
      <c r="L386" s="852" t="s">
        <v>2918</v>
      </c>
      <c r="M386" s="852" t="s">
        <v>362</v>
      </c>
      <c r="N386" s="853">
        <v>2780518.8</v>
      </c>
      <c r="O386" s="850"/>
      <c r="P386" s="1021" t="s">
        <v>3022</v>
      </c>
      <c r="Q386" s="854" t="s">
        <v>2919</v>
      </c>
      <c r="R386" s="855" t="s">
        <v>17</v>
      </c>
      <c r="S386" s="856" t="s">
        <v>964</v>
      </c>
      <c r="T386" s="857" t="s">
        <v>2556</v>
      </c>
      <c r="U386" s="970" t="s">
        <v>1298</v>
      </c>
      <c r="V386" s="1018" t="s">
        <v>1301</v>
      </c>
      <c r="W386" s="859" t="s">
        <v>1002</v>
      </c>
      <c r="X386" s="1019" t="s">
        <v>20</v>
      </c>
      <c r="Y386" s="1020">
        <v>4500</v>
      </c>
      <c r="Z386" s="88"/>
      <c r="AA386" s="131"/>
      <c r="AB386" s="88"/>
      <c r="AC386" s="89"/>
      <c r="AD386" s="146"/>
      <c r="AE386" s="88"/>
      <c r="AF386" s="132"/>
      <c r="AG386" s="294"/>
      <c r="AH386" s="88"/>
      <c r="AI386" s="132"/>
      <c r="AJ386" s="132"/>
      <c r="AK386" s="88"/>
      <c r="AL386" s="132"/>
      <c r="AM386" s="132"/>
      <c r="AN386" s="88"/>
      <c r="AO386" s="132"/>
      <c r="AP386" s="132"/>
      <c r="AQ386" s="132"/>
      <c r="AR386" s="132"/>
      <c r="AS386" s="132"/>
      <c r="AT386" s="147"/>
      <c r="AU386" s="101"/>
      <c r="AV386" s="1036"/>
    </row>
    <row r="387" spans="1:48" ht="35.15" customHeight="1" x14ac:dyDescent="0.3">
      <c r="A387" s="1048" t="s">
        <v>2281</v>
      </c>
      <c r="B387" s="409" t="s">
        <v>2920</v>
      </c>
      <c r="C387" s="188" t="str">
        <f>MID(control[[#This Row],[Processo]],12,4)</f>
        <v>2020</v>
      </c>
      <c r="D387" s="188" t="str">
        <f>RIGHT(control[[#This Row],[Processo]],4)</f>
        <v>0100</v>
      </c>
      <c r="E387" s="890" t="s">
        <v>2921</v>
      </c>
      <c r="F387" s="871" t="s">
        <v>919</v>
      </c>
      <c r="G387" s="872" t="s">
        <v>1020</v>
      </c>
      <c r="H387" s="891" t="s">
        <v>2922</v>
      </c>
      <c r="I387" s="871" t="s">
        <v>1027</v>
      </c>
      <c r="J387" s="872" t="s">
        <v>1020</v>
      </c>
      <c r="K387" s="871" t="s">
        <v>920</v>
      </c>
      <c r="L387" s="873" t="s">
        <v>323</v>
      </c>
      <c r="M387" s="873" t="s">
        <v>215</v>
      </c>
      <c r="N387" s="874">
        <v>19712.16</v>
      </c>
      <c r="O387" s="882">
        <v>44454</v>
      </c>
      <c r="P387" s="875" t="s">
        <v>2945</v>
      </c>
      <c r="Q387" s="876" t="s">
        <v>1238</v>
      </c>
      <c r="R387" s="877" t="s">
        <v>17</v>
      </c>
      <c r="S387" s="873" t="s">
        <v>2923</v>
      </c>
      <c r="T387" s="878" t="s">
        <v>2924</v>
      </c>
      <c r="U387" s="872" t="s">
        <v>16</v>
      </c>
      <c r="V387" s="879"/>
      <c r="W387" s="880" t="s">
        <v>1002</v>
      </c>
      <c r="X387" s="881" t="s">
        <v>2632</v>
      </c>
      <c r="Y387" s="211">
        <v>2000</v>
      </c>
      <c r="Z387" s="212" t="s">
        <v>1627</v>
      </c>
      <c r="AA387" s="233"/>
      <c r="AB387" s="205"/>
      <c r="AC387" s="206"/>
      <c r="AD387" s="227"/>
      <c r="AE387" s="205"/>
      <c r="AF387" s="459"/>
      <c r="AG387" s="460"/>
      <c r="AH387" s="205"/>
      <c r="AI387" s="459"/>
      <c r="AJ387" s="459"/>
      <c r="AK387" s="205"/>
      <c r="AL387" s="459"/>
      <c r="AM387" s="459"/>
      <c r="AN387" s="205"/>
      <c r="AO387" s="459"/>
      <c r="AP387" s="459"/>
      <c r="AQ387" s="459"/>
      <c r="AR387" s="459"/>
      <c r="AS387" s="459"/>
      <c r="AT387" s="212" t="str">
        <f>IF(control[[#This Row],[
Honorários
Finais
(R$)]]="Não houve Perícia da forma designada inicialmente","Não houve Perícia da forma designada inicialmente",IF(control[[#This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 houve Perícia da forma designada inicialmente</v>
      </c>
      <c r="AU387" s="883" t="s">
        <v>38</v>
      </c>
      <c r="AV387" s="1038"/>
    </row>
    <row r="388" spans="1:48" ht="35.15" customHeight="1" x14ac:dyDescent="0.3">
      <c r="A388" s="69" t="s">
        <v>2282</v>
      </c>
      <c r="B388" s="183" t="s">
        <v>2925</v>
      </c>
      <c r="C388" s="102" t="str">
        <f>MID(control[[#This Row],[Processo]],12,4)</f>
        <v>2002</v>
      </c>
      <c r="D388" s="102" t="str">
        <f>RIGHT(control[[#This Row],[Processo]],4)</f>
        <v>0562</v>
      </c>
      <c r="E388" s="677" t="s">
        <v>2926</v>
      </c>
      <c r="F388" s="851" t="s">
        <v>919</v>
      </c>
      <c r="G388" s="850" t="s">
        <v>1019</v>
      </c>
      <c r="H388" s="531" t="s">
        <v>2395</v>
      </c>
      <c r="I388" s="851" t="s">
        <v>1027</v>
      </c>
      <c r="J388" s="850" t="s">
        <v>1020</v>
      </c>
      <c r="K388" s="851" t="s">
        <v>920</v>
      </c>
      <c r="L388" s="852" t="s">
        <v>323</v>
      </c>
      <c r="M388" s="852" t="s">
        <v>2396</v>
      </c>
      <c r="N388" s="853">
        <v>1723</v>
      </c>
      <c r="O388" s="884">
        <v>44474</v>
      </c>
      <c r="P388" s="854"/>
      <c r="Q388" s="854"/>
      <c r="R388" s="855" t="s">
        <v>17</v>
      </c>
      <c r="S388" s="852" t="s">
        <v>1552</v>
      </c>
      <c r="T388" s="857" t="s">
        <v>2927</v>
      </c>
      <c r="U388" s="850" t="s">
        <v>16</v>
      </c>
      <c r="V388" s="858"/>
      <c r="W388" s="859" t="s">
        <v>1002</v>
      </c>
      <c r="X388" s="860"/>
      <c r="Y388" s="97"/>
      <c r="Z388" s="88"/>
      <c r="AA388" s="131"/>
      <c r="AB388" s="88"/>
      <c r="AC388" s="89"/>
      <c r="AD388" s="146"/>
      <c r="AE388" s="88"/>
      <c r="AF388" s="132"/>
      <c r="AG388" s="294"/>
      <c r="AH388" s="88"/>
      <c r="AI388" s="132"/>
      <c r="AJ388" s="132"/>
      <c r="AK388" s="88"/>
      <c r="AL388" s="132"/>
      <c r="AM388" s="132"/>
      <c r="AN388" s="88"/>
      <c r="AO388" s="132"/>
      <c r="AP388" s="132"/>
      <c r="AQ388" s="132"/>
      <c r="AR388" s="132"/>
      <c r="AS388" s="132"/>
      <c r="AT388" s="147"/>
      <c r="AU388" s="101"/>
      <c r="AV388" s="1036"/>
    </row>
    <row r="389" spans="1:48" ht="35.15" customHeight="1" x14ac:dyDescent="0.3">
      <c r="A389" s="69" t="s">
        <v>2283</v>
      </c>
      <c r="B389" s="183" t="s">
        <v>2943</v>
      </c>
      <c r="C389" s="102" t="str">
        <f>MID(control[[#This Row],[Processo]],12,4)</f>
        <v>1995</v>
      </c>
      <c r="D389" s="102" t="str">
        <f>RIGHT(control[[#This Row],[Processo]],4)</f>
        <v>0224</v>
      </c>
      <c r="E389" s="677" t="s">
        <v>542</v>
      </c>
      <c r="F389" s="851" t="s">
        <v>919</v>
      </c>
      <c r="G389" s="850" t="s">
        <v>1019</v>
      </c>
      <c r="H389" s="1061" t="s">
        <v>3039</v>
      </c>
      <c r="I389" s="1062" t="s">
        <v>927</v>
      </c>
      <c r="J389" s="1063" t="s">
        <v>1047</v>
      </c>
      <c r="K389" s="851" t="s">
        <v>920</v>
      </c>
      <c r="L389" s="869" t="s">
        <v>1214</v>
      </c>
      <c r="M389" s="869" t="s">
        <v>2944</v>
      </c>
      <c r="N389" s="88">
        <v>83941.75</v>
      </c>
      <c r="O389" s="89">
        <v>44459</v>
      </c>
      <c r="P389" s="1060" t="s">
        <v>3038</v>
      </c>
      <c r="Q389" s="976" t="s">
        <v>1073</v>
      </c>
      <c r="R389" s="855" t="s">
        <v>17</v>
      </c>
      <c r="S389" s="414" t="s">
        <v>963</v>
      </c>
      <c r="T389" s="582" t="s">
        <v>147</v>
      </c>
      <c r="U389" s="761" t="s">
        <v>1242</v>
      </c>
      <c r="V389" s="101"/>
      <c r="W389" s="870" t="s">
        <v>19</v>
      </c>
      <c r="X389" s="161"/>
      <c r="Y389" s="97"/>
      <c r="Z389" s="88"/>
      <c r="AA389" s="131"/>
      <c r="AB389" s="88"/>
      <c r="AC389" s="89"/>
      <c r="AD389" s="146"/>
      <c r="AE389" s="88"/>
      <c r="AF389" s="132"/>
      <c r="AG389" s="294"/>
      <c r="AH389" s="88"/>
      <c r="AI389" s="132"/>
      <c r="AJ389" s="132"/>
      <c r="AK389" s="88"/>
      <c r="AL389" s="132"/>
      <c r="AM389" s="132"/>
      <c r="AN389" s="88"/>
      <c r="AO389" s="132"/>
      <c r="AP389" s="132"/>
      <c r="AQ389" s="132"/>
      <c r="AR389" s="132"/>
      <c r="AS389" s="132"/>
      <c r="AT389" s="147"/>
      <c r="AU389" s="101"/>
      <c r="AV389" s="1036"/>
    </row>
    <row r="390" spans="1:48" ht="35.15" customHeight="1" x14ac:dyDescent="0.3">
      <c r="A390" s="69" t="s">
        <v>2284</v>
      </c>
      <c r="B390" s="183" t="s">
        <v>2964</v>
      </c>
      <c r="C390" s="102" t="str">
        <f>MID(control[[#This Row],[Processo]],12,4)</f>
        <v>2021</v>
      </c>
      <c r="D390" s="102" t="str">
        <f>RIGHT(control[[#This Row],[Processo]],4)</f>
        <v>0002</v>
      </c>
      <c r="E390" s="677" t="s">
        <v>2965</v>
      </c>
      <c r="F390" s="919" t="s">
        <v>919</v>
      </c>
      <c r="G390" s="920" t="s">
        <v>1019</v>
      </c>
      <c r="H390" s="531" t="s">
        <v>2966</v>
      </c>
      <c r="I390" s="919" t="s">
        <v>1027</v>
      </c>
      <c r="J390" s="850" t="s">
        <v>1020</v>
      </c>
      <c r="K390" s="919" t="s">
        <v>920</v>
      </c>
      <c r="L390" s="87" t="s">
        <v>289</v>
      </c>
      <c r="M390" s="87" t="s">
        <v>2967</v>
      </c>
      <c r="N390" s="88">
        <v>10000</v>
      </c>
      <c r="O390" s="89">
        <v>44476</v>
      </c>
      <c r="P390" s="921" t="s">
        <v>2968</v>
      </c>
      <c r="Q390" s="976" t="s">
        <v>1073</v>
      </c>
      <c r="R390" s="922" t="s">
        <v>17</v>
      </c>
      <c r="S390" s="414" t="s">
        <v>951</v>
      </c>
      <c r="T390" s="923" t="s">
        <v>161</v>
      </c>
      <c r="U390" s="920" t="s">
        <v>16</v>
      </c>
      <c r="V390" s="101"/>
      <c r="W390" s="924" t="s">
        <v>1002</v>
      </c>
      <c r="X390" s="161"/>
      <c r="Y390" s="97"/>
      <c r="Z390" s="88"/>
      <c r="AA390" s="131"/>
      <c r="AB390" s="88"/>
      <c r="AC390" s="89"/>
      <c r="AD390" s="146"/>
      <c r="AE390" s="88"/>
      <c r="AF390" s="132"/>
      <c r="AG390" s="294"/>
      <c r="AH390" s="88"/>
      <c r="AI390" s="132"/>
      <c r="AJ390" s="132"/>
      <c r="AK390" s="88"/>
      <c r="AL390" s="132"/>
      <c r="AM390" s="132"/>
      <c r="AN390" s="88"/>
      <c r="AO390" s="132"/>
      <c r="AP390" s="132"/>
      <c r="AQ390" s="132"/>
      <c r="AR390" s="132"/>
      <c r="AS390" s="132"/>
      <c r="AT390" s="147"/>
      <c r="AU390" s="101"/>
      <c r="AV390" s="1036"/>
    </row>
    <row r="391" spans="1:48" ht="35.15" customHeight="1" x14ac:dyDescent="0.3">
      <c r="A391" s="69" t="s">
        <v>2285</v>
      </c>
      <c r="B391" s="183" t="s">
        <v>3011</v>
      </c>
      <c r="C391" s="102" t="str">
        <f>MID(control[[#This Row],[Processo]],12,4)</f>
        <v>2018</v>
      </c>
      <c r="D391" s="102" t="str">
        <f>RIGHT(control[[#This Row],[Processo]],4)</f>
        <v>0224</v>
      </c>
      <c r="E391" s="995" t="s">
        <v>3012</v>
      </c>
      <c r="F391" s="919" t="s">
        <v>919</v>
      </c>
      <c r="G391" s="994" t="s">
        <v>1020</v>
      </c>
      <c r="H391" s="531" t="s">
        <v>3013</v>
      </c>
      <c r="I391" s="996" t="s">
        <v>921</v>
      </c>
      <c r="J391" s="994" t="s">
        <v>1019</v>
      </c>
      <c r="K391" s="919" t="s">
        <v>920</v>
      </c>
      <c r="L391" s="998" t="s">
        <v>323</v>
      </c>
      <c r="M391" s="998" t="s">
        <v>453</v>
      </c>
      <c r="N391" s="88">
        <v>7507</v>
      </c>
      <c r="O391" s="89">
        <v>44510</v>
      </c>
      <c r="P391" s="999" t="s">
        <v>1135</v>
      </c>
      <c r="Q391" s="1000" t="s">
        <v>3015</v>
      </c>
      <c r="R391" s="843" t="s">
        <v>17</v>
      </c>
      <c r="S391" s="129" t="s">
        <v>962</v>
      </c>
      <c r="T391" s="622" t="s">
        <v>93</v>
      </c>
      <c r="U391" s="994" t="s">
        <v>1246</v>
      </c>
      <c r="V391" s="1001" t="s">
        <v>1259</v>
      </c>
      <c r="W391" s="924" t="s">
        <v>1002</v>
      </c>
      <c r="X391" s="161"/>
      <c r="Y391" s="97"/>
      <c r="Z391" s="88"/>
      <c r="AA391" s="131"/>
      <c r="AB391" s="88"/>
      <c r="AC391" s="89"/>
      <c r="AD391" s="146"/>
      <c r="AE391" s="88"/>
      <c r="AF391" s="132"/>
      <c r="AG391" s="294"/>
      <c r="AH391" s="88"/>
      <c r="AI391" s="132"/>
      <c r="AJ391" s="132"/>
      <c r="AK391" s="88"/>
      <c r="AL391" s="132"/>
      <c r="AM391" s="132"/>
      <c r="AN391" s="88"/>
      <c r="AO391" s="132"/>
      <c r="AP391" s="132"/>
      <c r="AQ391" s="132"/>
      <c r="AR391" s="132"/>
      <c r="AS391" s="132"/>
      <c r="AT391" s="147"/>
      <c r="AU391" s="101"/>
      <c r="AV391" s="1036"/>
    </row>
    <row r="392" spans="1:48" ht="35.15" customHeight="1" x14ac:dyDescent="0.3">
      <c r="A392" s="69" t="s">
        <v>2286</v>
      </c>
      <c r="B392" s="183" t="s">
        <v>3016</v>
      </c>
      <c r="C392" s="102" t="str">
        <f>MID(control[[#This Row],[Processo]],12,4)</f>
        <v>2021</v>
      </c>
      <c r="D392" s="102" t="str">
        <f>RIGHT(control[[#This Row],[Processo]],4)</f>
        <v>0053</v>
      </c>
      <c r="E392" s="1011" t="s">
        <v>3017</v>
      </c>
      <c r="F392" s="919" t="s">
        <v>919</v>
      </c>
      <c r="G392" s="994" t="s">
        <v>1020</v>
      </c>
      <c r="H392" s="531" t="s">
        <v>236</v>
      </c>
      <c r="I392" s="1003" t="s">
        <v>1027</v>
      </c>
      <c r="J392" s="1002" t="s">
        <v>1020</v>
      </c>
      <c r="K392" s="919" t="s">
        <v>920</v>
      </c>
      <c r="L392" s="998" t="s">
        <v>323</v>
      </c>
      <c r="M392" s="1008" t="s">
        <v>732</v>
      </c>
      <c r="N392" s="88">
        <v>1453858.99</v>
      </c>
      <c r="O392" s="89">
        <v>44512</v>
      </c>
      <c r="P392" s="1009" t="s">
        <v>3018</v>
      </c>
      <c r="Q392" s="976" t="s">
        <v>1073</v>
      </c>
      <c r="R392" s="1004" t="s">
        <v>17</v>
      </c>
      <c r="S392" s="1005" t="s">
        <v>944</v>
      </c>
      <c r="T392" s="1006" t="s">
        <v>2683</v>
      </c>
      <c r="U392" s="1007" t="s">
        <v>16</v>
      </c>
      <c r="V392" s="101"/>
      <c r="W392" s="924" t="s">
        <v>1002</v>
      </c>
      <c r="X392" s="161"/>
      <c r="Y392" s="97"/>
      <c r="Z392" s="88"/>
      <c r="AA392" s="131"/>
      <c r="AB392" s="88"/>
      <c r="AC392" s="89"/>
      <c r="AD392" s="146"/>
      <c r="AE392" s="88"/>
      <c r="AF392" s="132"/>
      <c r="AG392" s="294"/>
      <c r="AH392" s="88"/>
      <c r="AI392" s="132"/>
      <c r="AJ392" s="132"/>
      <c r="AK392" s="88"/>
      <c r="AL392" s="132"/>
      <c r="AM392" s="132"/>
      <c r="AN392" s="88"/>
      <c r="AO392" s="132"/>
      <c r="AP392" s="132"/>
      <c r="AQ392" s="132"/>
      <c r="AR392" s="132"/>
      <c r="AS392" s="132"/>
      <c r="AT392" s="147"/>
      <c r="AU392" s="101"/>
      <c r="AV392" s="1036"/>
    </row>
    <row r="393" spans="1:48" ht="35.15" customHeight="1" x14ac:dyDescent="0.3">
      <c r="A393" s="69" t="s">
        <v>2287</v>
      </c>
      <c r="B393" s="183" t="s">
        <v>3019</v>
      </c>
      <c r="C393" s="102" t="str">
        <f>MID(control[[#This Row],[Processo]],12,4)</f>
        <v>2021</v>
      </c>
      <c r="D393" s="102" t="str">
        <f>RIGHT(control[[#This Row],[Processo]],4)</f>
        <v>0565</v>
      </c>
      <c r="E393" s="1011" t="s">
        <v>3020</v>
      </c>
      <c r="F393" s="919" t="s">
        <v>919</v>
      </c>
      <c r="G393" s="994" t="s">
        <v>1020</v>
      </c>
      <c r="H393" s="531" t="s">
        <v>269</v>
      </c>
      <c r="I393" s="996" t="s">
        <v>921</v>
      </c>
      <c r="J393" s="1010" t="s">
        <v>1019</v>
      </c>
      <c r="K393" s="919" t="s">
        <v>920</v>
      </c>
      <c r="L393" s="998" t="s">
        <v>323</v>
      </c>
      <c r="M393" s="1012" t="s">
        <v>171</v>
      </c>
      <c r="N393" s="88">
        <v>5727.36</v>
      </c>
      <c r="O393" s="89">
        <v>44511</v>
      </c>
      <c r="P393" s="1013" t="s">
        <v>3021</v>
      </c>
      <c r="Q393" s="976" t="s">
        <v>1073</v>
      </c>
      <c r="R393" s="1014" t="s">
        <v>17</v>
      </c>
      <c r="S393" s="1015" t="s">
        <v>2718</v>
      </c>
      <c r="T393" s="1016" t="s">
        <v>2719</v>
      </c>
      <c r="U393" s="994" t="s">
        <v>1246</v>
      </c>
      <c r="V393" s="1001" t="s">
        <v>1259</v>
      </c>
      <c r="W393" s="924" t="s">
        <v>1002</v>
      </c>
      <c r="X393" s="161"/>
      <c r="Y393" s="99" t="s">
        <v>15</v>
      </c>
      <c r="Z393" s="88"/>
      <c r="AA393" s="131"/>
      <c r="AB393" s="88"/>
      <c r="AC393" s="89"/>
      <c r="AD393" s="146"/>
      <c r="AE393" s="88"/>
      <c r="AF393" s="132"/>
      <c r="AG393" s="294"/>
      <c r="AH393" s="88"/>
      <c r="AI393" s="132"/>
      <c r="AJ393" s="132"/>
      <c r="AK393" s="88"/>
      <c r="AL393" s="132"/>
      <c r="AM393" s="132"/>
      <c r="AN393" s="88"/>
      <c r="AO393" s="132"/>
      <c r="AP393" s="132"/>
      <c r="AQ393" s="132"/>
      <c r="AR393" s="132"/>
      <c r="AS393" s="132"/>
      <c r="AT393" s="147"/>
      <c r="AU393" s="101"/>
      <c r="AV393" s="1036"/>
    </row>
    <row r="394" spans="1:48" ht="35.15" customHeight="1" x14ac:dyDescent="0.3">
      <c r="A394" s="69" t="s">
        <v>2288</v>
      </c>
      <c r="B394" s="183" t="s">
        <v>3040</v>
      </c>
      <c r="C394" s="102" t="str">
        <f>MID(control[[#This Row],[Processo]],12,4)</f>
        <v>1999</v>
      </c>
      <c r="D394" s="102" t="str">
        <f>RIGHT(control[[#This Row],[Processo]],4)</f>
        <v>0590</v>
      </c>
      <c r="E394" s="1065" t="s">
        <v>52</v>
      </c>
      <c r="F394" s="919" t="s">
        <v>919</v>
      </c>
      <c r="G394" s="1064" t="s">
        <v>1019</v>
      </c>
      <c r="H394" s="531" t="s">
        <v>3041</v>
      </c>
      <c r="I394" s="996" t="s">
        <v>921</v>
      </c>
      <c r="J394" s="1064" t="s">
        <v>1047</v>
      </c>
      <c r="K394" s="919" t="s">
        <v>920</v>
      </c>
      <c r="L394" s="1066" t="s">
        <v>76</v>
      </c>
      <c r="M394" s="1066" t="s">
        <v>3042</v>
      </c>
      <c r="N394" s="88">
        <v>5305.39</v>
      </c>
      <c r="O394" s="89">
        <v>44532</v>
      </c>
      <c r="P394" s="90"/>
      <c r="Q394" s="90"/>
      <c r="R394" s="1014" t="s">
        <v>17</v>
      </c>
      <c r="S394" s="92" t="s">
        <v>2451</v>
      </c>
      <c r="T394" s="170" t="s">
        <v>2452</v>
      </c>
      <c r="U394" s="994" t="s">
        <v>1246</v>
      </c>
      <c r="V394" s="1001" t="s">
        <v>1259</v>
      </c>
      <c r="W394" s="924" t="s">
        <v>1002</v>
      </c>
      <c r="X394" s="161"/>
      <c r="Y394" s="97"/>
      <c r="Z394" s="88"/>
      <c r="AA394" s="131"/>
      <c r="AB394" s="88"/>
      <c r="AC394" s="89"/>
      <c r="AD394" s="146"/>
      <c r="AE394" s="88"/>
      <c r="AF394" s="132"/>
      <c r="AG394" s="294"/>
      <c r="AH394" s="88"/>
      <c r="AI394" s="132"/>
      <c r="AJ394" s="132"/>
      <c r="AK394" s="88"/>
      <c r="AL394" s="132"/>
      <c r="AM394" s="132"/>
      <c r="AN394" s="88"/>
      <c r="AO394" s="132"/>
      <c r="AP394" s="132"/>
      <c r="AQ394" s="132"/>
      <c r="AR394" s="132"/>
      <c r="AS394" s="132"/>
      <c r="AT394" s="147"/>
      <c r="AU394" s="101"/>
      <c r="AV394" s="1036"/>
    </row>
    <row r="395" spans="1:48" ht="35.15" customHeight="1" x14ac:dyDescent="0.3">
      <c r="A395" s="69" t="s">
        <v>2289</v>
      </c>
      <c r="B395" s="183" t="s">
        <v>3043</v>
      </c>
      <c r="C395" s="102" t="str">
        <f>MID(control[[#This Row],[Processo]],12,4)</f>
        <v>2019</v>
      </c>
      <c r="D395" s="102" t="str">
        <f>RIGHT(control[[#This Row],[Processo]],4)</f>
        <v>0002</v>
      </c>
      <c r="E395" s="1065" t="s">
        <v>194</v>
      </c>
      <c r="F395" s="1067" t="s">
        <v>925</v>
      </c>
      <c r="G395" s="1064" t="s">
        <v>1019</v>
      </c>
      <c r="H395" s="531" t="s">
        <v>3044</v>
      </c>
      <c r="I395" s="1067" t="s">
        <v>928</v>
      </c>
      <c r="J395" s="1064" t="s">
        <v>1047</v>
      </c>
      <c r="K395" s="919" t="s">
        <v>920</v>
      </c>
      <c r="L395" s="1074" t="s">
        <v>141</v>
      </c>
      <c r="M395" s="1066" t="s">
        <v>215</v>
      </c>
      <c r="N395" s="88">
        <v>399772.1</v>
      </c>
      <c r="O395" s="89">
        <v>44532</v>
      </c>
      <c r="P395" s="1068" t="s">
        <v>2522</v>
      </c>
      <c r="Q395" s="1068" t="s">
        <v>3045</v>
      </c>
      <c r="R395" s="922" t="s">
        <v>17</v>
      </c>
      <c r="S395" s="1069" t="s">
        <v>3046</v>
      </c>
      <c r="T395" s="1070" t="s">
        <v>718</v>
      </c>
      <c r="U395" s="994" t="s">
        <v>374</v>
      </c>
      <c r="V395" s="1001" t="s">
        <v>375</v>
      </c>
      <c r="W395" s="924" t="s">
        <v>1002</v>
      </c>
      <c r="X395" s="161"/>
      <c r="Y395" s="97"/>
      <c r="Z395" s="88"/>
      <c r="AA395" s="131"/>
      <c r="AB395" s="88"/>
      <c r="AC395" s="89"/>
      <c r="AD395" s="146"/>
      <c r="AE395" s="88"/>
      <c r="AF395" s="132"/>
      <c r="AG395" s="294"/>
      <c r="AH395" s="88"/>
      <c r="AI395" s="132"/>
      <c r="AJ395" s="132"/>
      <c r="AK395" s="88"/>
      <c r="AL395" s="132"/>
      <c r="AM395" s="132"/>
      <c r="AN395" s="88"/>
      <c r="AO395" s="132"/>
      <c r="AP395" s="132"/>
      <c r="AQ395" s="132"/>
      <c r="AR395" s="132"/>
      <c r="AS395" s="132"/>
      <c r="AT395" s="147"/>
      <c r="AU395" s="101"/>
      <c r="AV395" s="1036"/>
    </row>
    <row r="396" spans="1:48" ht="35.15" customHeight="1" x14ac:dyDescent="0.3">
      <c r="A396" s="69" t="s">
        <v>2290</v>
      </c>
      <c r="B396" s="183" t="s">
        <v>3066</v>
      </c>
      <c r="C396" s="1087" t="str">
        <f>MID(control[[#This Row],[Processo]],12,4)</f>
        <v>2019</v>
      </c>
      <c r="D396" s="1088" t="str">
        <f>RIGHT(control[[#This Row],[Processo]],4)</f>
        <v>0224</v>
      </c>
      <c r="E396" s="1080" t="s">
        <v>3068</v>
      </c>
      <c r="F396" s="919" t="s">
        <v>919</v>
      </c>
      <c r="G396" s="994" t="s">
        <v>1020</v>
      </c>
      <c r="H396" s="531" t="s">
        <v>3069</v>
      </c>
      <c r="I396" s="996" t="s">
        <v>921</v>
      </c>
      <c r="J396" s="1010" t="s">
        <v>1019</v>
      </c>
      <c r="K396" s="919" t="s">
        <v>920</v>
      </c>
      <c r="L396" s="1083" t="s">
        <v>338</v>
      </c>
      <c r="M396" s="1083" t="s">
        <v>339</v>
      </c>
      <c r="N396" s="88">
        <v>15000</v>
      </c>
      <c r="O396" s="1089">
        <v>44524</v>
      </c>
      <c r="P396" s="1084" t="s">
        <v>3070</v>
      </c>
      <c r="Q396" s="976" t="s">
        <v>1073</v>
      </c>
      <c r="R396" s="843" t="s">
        <v>17</v>
      </c>
      <c r="S396" s="129" t="s">
        <v>962</v>
      </c>
      <c r="T396" s="622" t="s">
        <v>93</v>
      </c>
      <c r="U396" s="994" t="s">
        <v>1250</v>
      </c>
      <c r="V396" s="1001" t="s">
        <v>1240</v>
      </c>
      <c r="W396" s="924" t="s">
        <v>1002</v>
      </c>
      <c r="X396" s="1090"/>
      <c r="Y396" s="1091"/>
      <c r="Z396" s="1092"/>
      <c r="AA396" s="1093"/>
      <c r="AB396" s="1092"/>
      <c r="AC396" s="1089"/>
      <c r="AD396" s="1094"/>
      <c r="AE396" s="1092"/>
      <c r="AF396" s="1092"/>
      <c r="AG396" s="1094"/>
      <c r="AH396" s="1095"/>
      <c r="AI396" s="1092"/>
      <c r="AJ396" s="1092"/>
      <c r="AK396" s="1095"/>
      <c r="AL396" s="1092"/>
      <c r="AM396" s="1092"/>
      <c r="AN396" s="1095"/>
      <c r="AO396" s="1092"/>
      <c r="AP396" s="1092"/>
      <c r="AQ396" s="1092"/>
      <c r="AR396" s="1092"/>
      <c r="AS396" s="1092"/>
      <c r="AT396" s="1096" t="str">
        <f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96" s="1086"/>
      <c r="AV396" s="1097"/>
    </row>
    <row r="397" spans="1:48" ht="35.15" customHeight="1" x14ac:dyDescent="0.3">
      <c r="A397" s="69" t="s">
        <v>2291</v>
      </c>
      <c r="B397" s="183" t="s">
        <v>3061</v>
      </c>
      <c r="C397" s="102" t="str">
        <f>MID(control[[#This Row],[Processo]],12,4)</f>
        <v>2021</v>
      </c>
      <c r="D397" s="102" t="str">
        <f>RIGHT(control[[#This Row],[Processo]],4)</f>
        <v>0224</v>
      </c>
      <c r="E397" s="1080" t="s">
        <v>3062</v>
      </c>
      <c r="F397" s="1081" t="s">
        <v>1049</v>
      </c>
      <c r="G397" s="1082" t="s">
        <v>1045</v>
      </c>
      <c r="H397" s="531" t="s">
        <v>3063</v>
      </c>
      <c r="I397" s="1081" t="s">
        <v>1102</v>
      </c>
      <c r="J397" s="1010" t="s">
        <v>1019</v>
      </c>
      <c r="K397" s="919" t="s">
        <v>920</v>
      </c>
      <c r="L397" s="1074" t="s">
        <v>29</v>
      </c>
      <c r="M397" s="1083" t="s">
        <v>465</v>
      </c>
      <c r="N397" s="88">
        <v>23980</v>
      </c>
      <c r="O397" s="89">
        <v>44525</v>
      </c>
      <c r="P397" s="1084" t="s">
        <v>3064</v>
      </c>
      <c r="Q397" s="1084" t="s">
        <v>3065</v>
      </c>
      <c r="R397" s="843" t="s">
        <v>17</v>
      </c>
      <c r="S397" s="129" t="s">
        <v>962</v>
      </c>
      <c r="T397" s="622" t="s">
        <v>93</v>
      </c>
      <c r="U397" s="1085" t="s">
        <v>1248</v>
      </c>
      <c r="V397" s="1086" t="s">
        <v>465</v>
      </c>
      <c r="W397" s="924" t="s">
        <v>1002</v>
      </c>
      <c r="X397" s="161"/>
      <c r="Y397" s="97"/>
      <c r="Z397" s="88"/>
      <c r="AA397" s="131"/>
      <c r="AB397" s="88"/>
      <c r="AC397" s="89"/>
      <c r="AD397" s="146"/>
      <c r="AE397" s="88"/>
      <c r="AF397" s="132"/>
      <c r="AG397" s="294"/>
      <c r="AH397" s="88"/>
      <c r="AI397" s="132"/>
      <c r="AJ397" s="132"/>
      <c r="AK397" s="88"/>
      <c r="AL397" s="132"/>
      <c r="AM397" s="132"/>
      <c r="AN397" s="88"/>
      <c r="AO397" s="132"/>
      <c r="AP397" s="132"/>
      <c r="AQ397" s="132"/>
      <c r="AR397" s="132"/>
      <c r="AS397" s="132"/>
      <c r="AT397" s="147" t="str">
        <f>IF(control[[#This Row],[
Honorários
Finais
(R$)]]="Não houve Perícia designada para F&amp;L","Não houve Perícia designada para F&amp;L",IF(control[[#This Row],[
Honorários
Finais
(R$)]]&lt;=SUM(ROUND(control[[#This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(R$)]],-5)),"Não",control[[#This Row],[
Honorários
Finais
(R$)]]-SUM(ROUND(control[[#This Row],[
Honorários
Levantados_1
(R$)]],-2),ROUND(control[[#This Row],[
Honorários
Levantados_2
(R$)]],-2),ROUND(control[[#This Row],[
Honorários
Levantados_3
(R$)]],-2),ROUND(control[[#This Row],[
Honorários
Levantados_4
(R$)]],-2),ROUND(control[[#This Row],[
Honorários
Levantados_5
(R$)]],-2))))</f>
        <v>Não</v>
      </c>
      <c r="AU397" s="101"/>
      <c r="AV397" s="1036"/>
    </row>
    <row r="398" spans="1:48" ht="35.15" customHeight="1" x14ac:dyDescent="0.3">
      <c r="A398" s="69" t="s">
        <v>2292</v>
      </c>
      <c r="B398" s="183" t="s">
        <v>3048</v>
      </c>
      <c r="C398" s="102" t="str">
        <f>MID(control[[#This Row],[Processo]],12,4)</f>
        <v>2021</v>
      </c>
      <c r="D398" s="102" t="str">
        <f>RIGHT(control[[#This Row],[Processo]],4)</f>
        <v>0224</v>
      </c>
      <c r="E398" s="1071" t="s">
        <v>3049</v>
      </c>
      <c r="F398" s="1067" t="s">
        <v>925</v>
      </c>
      <c r="G398" s="994" t="s">
        <v>1020</v>
      </c>
      <c r="H398" s="531" t="s">
        <v>3050</v>
      </c>
      <c r="I398" s="1072" t="s">
        <v>3051</v>
      </c>
      <c r="J398" s="1073" t="s">
        <v>1045</v>
      </c>
      <c r="K398" s="1072" t="s">
        <v>920</v>
      </c>
      <c r="L398" s="1074" t="s">
        <v>29</v>
      </c>
      <c r="M398" s="1074" t="s">
        <v>457</v>
      </c>
      <c r="N398" s="88">
        <v>8104.98</v>
      </c>
      <c r="O398" s="89">
        <v>44530</v>
      </c>
      <c r="P398" s="1075" t="s">
        <v>3052</v>
      </c>
      <c r="Q398" s="976" t="s">
        <v>1073</v>
      </c>
      <c r="R398" s="922" t="s">
        <v>17</v>
      </c>
      <c r="S398" s="856" t="s">
        <v>964</v>
      </c>
      <c r="T398" s="857" t="s">
        <v>2556</v>
      </c>
      <c r="U398" s="994" t="s">
        <v>1246</v>
      </c>
      <c r="V398" s="1001" t="s">
        <v>1259</v>
      </c>
      <c r="W398" s="924" t="s">
        <v>1002</v>
      </c>
      <c r="X398" s="161"/>
      <c r="Y398" s="97"/>
      <c r="Z398" s="88"/>
      <c r="AA398" s="131"/>
      <c r="AB398" s="88"/>
      <c r="AC398" s="89"/>
      <c r="AD398" s="146"/>
      <c r="AE398" s="88"/>
      <c r="AF398" s="132"/>
      <c r="AG398" s="294"/>
      <c r="AH398" s="88"/>
      <c r="AI398" s="132"/>
      <c r="AJ398" s="132"/>
      <c r="AK398" s="88"/>
      <c r="AL398" s="132"/>
      <c r="AM398" s="132"/>
      <c r="AN398" s="88"/>
      <c r="AO398" s="132"/>
      <c r="AP398" s="132"/>
      <c r="AQ398" s="132"/>
      <c r="AR398" s="132"/>
      <c r="AS398" s="132"/>
      <c r="AT398" s="147"/>
      <c r="AU398" s="101"/>
      <c r="AV398" s="1036"/>
    </row>
    <row r="399" spans="1:48" ht="35.15" customHeight="1" x14ac:dyDescent="0.3">
      <c r="A399" s="69" t="s">
        <v>2293</v>
      </c>
      <c r="B399" s="183" t="s">
        <v>3055</v>
      </c>
      <c r="C399" s="102" t="str">
        <f>MID(control[[#This Row],[Processo]],12,4)</f>
        <v>2021</v>
      </c>
      <c r="D399" s="102" t="str">
        <f>RIGHT(control[[#This Row],[Processo]],4)</f>
        <v>0224</v>
      </c>
      <c r="E399" s="1076" t="s">
        <v>3056</v>
      </c>
      <c r="F399" s="1067" t="s">
        <v>925</v>
      </c>
      <c r="G399" s="994" t="s">
        <v>1020</v>
      </c>
      <c r="H399" s="531" t="s">
        <v>3057</v>
      </c>
      <c r="I399" s="1077" t="s">
        <v>1023</v>
      </c>
      <c r="J399" s="1002" t="s">
        <v>1020</v>
      </c>
      <c r="K399" s="919" t="s">
        <v>920</v>
      </c>
      <c r="L399" s="1074" t="s">
        <v>29</v>
      </c>
      <c r="M399" s="1078" t="s">
        <v>58</v>
      </c>
      <c r="N399" s="88">
        <v>35000</v>
      </c>
      <c r="O399" s="89">
        <v>44531</v>
      </c>
      <c r="P399" s="1079" t="s">
        <v>3058</v>
      </c>
      <c r="Q399" s="976" t="s">
        <v>1073</v>
      </c>
      <c r="R399" s="843" t="s">
        <v>17</v>
      </c>
      <c r="S399" s="129" t="s">
        <v>962</v>
      </c>
      <c r="T399" s="622" t="s">
        <v>93</v>
      </c>
      <c r="U399" s="105" t="s">
        <v>1247</v>
      </c>
      <c r="V399" s="110" t="s">
        <v>441</v>
      </c>
      <c r="W399" s="924" t="s">
        <v>1002</v>
      </c>
      <c r="X399" s="161"/>
      <c r="Y399" s="97"/>
      <c r="Z399" s="88"/>
      <c r="AA399" s="131"/>
      <c r="AB399" s="88"/>
      <c r="AC399" s="89"/>
      <c r="AD399" s="146"/>
      <c r="AE399" s="88"/>
      <c r="AF399" s="132"/>
      <c r="AG399" s="294"/>
      <c r="AH399" s="88"/>
      <c r="AI399" s="132"/>
      <c r="AJ399" s="132"/>
      <c r="AK399" s="88"/>
      <c r="AL399" s="132"/>
      <c r="AM399" s="132"/>
      <c r="AN399" s="88"/>
      <c r="AO399" s="132"/>
      <c r="AP399" s="132"/>
      <c r="AQ399" s="132"/>
      <c r="AR399" s="132"/>
      <c r="AS399" s="132"/>
      <c r="AT399" s="147"/>
      <c r="AU399" s="101"/>
      <c r="AV399" s="1036"/>
    </row>
    <row r="400" spans="1:48" ht="35.15" customHeight="1" x14ac:dyDescent="0.3">
      <c r="A400" s="69" t="s">
        <v>2294</v>
      </c>
      <c r="B400" s="183" t="s">
        <v>3047</v>
      </c>
      <c r="C400" s="102" t="str">
        <f>MID(control[[#This Row],[Processo]],12,4)</f>
        <v>2021</v>
      </c>
      <c r="D400" s="102" t="str">
        <f>RIGHT(control[[#This Row],[Processo]],4)</f>
        <v>0224</v>
      </c>
      <c r="E400" s="1071" t="s">
        <v>3053</v>
      </c>
      <c r="F400" s="919" t="s">
        <v>919</v>
      </c>
      <c r="G400" s="1064" t="s">
        <v>1019</v>
      </c>
      <c r="H400" s="531" t="s">
        <v>236</v>
      </c>
      <c r="I400" s="1072" t="s">
        <v>1027</v>
      </c>
      <c r="J400" s="1002" t="s">
        <v>1020</v>
      </c>
      <c r="K400" s="919" t="s">
        <v>920</v>
      </c>
      <c r="L400" s="1074" t="s">
        <v>762</v>
      </c>
      <c r="M400" s="1074" t="s">
        <v>237</v>
      </c>
      <c r="N400" s="88">
        <v>243505.43</v>
      </c>
      <c r="O400" s="89">
        <v>44537</v>
      </c>
      <c r="P400" s="1075" t="s">
        <v>3054</v>
      </c>
      <c r="Q400" s="976" t="s">
        <v>1073</v>
      </c>
      <c r="R400" s="855" t="s">
        <v>17</v>
      </c>
      <c r="S400" s="414" t="s">
        <v>963</v>
      </c>
      <c r="T400" s="582" t="s">
        <v>147</v>
      </c>
      <c r="U400" s="761" t="s">
        <v>1242</v>
      </c>
      <c r="V400" s="101"/>
      <c r="W400" s="924" t="s">
        <v>1002</v>
      </c>
      <c r="X400" s="161"/>
      <c r="Y400" s="97"/>
      <c r="Z400" s="88"/>
      <c r="AA400" s="131"/>
      <c r="AB400" s="88"/>
      <c r="AC400" s="89"/>
      <c r="AD400" s="146"/>
      <c r="AE400" s="88"/>
      <c r="AF400" s="132"/>
      <c r="AG400" s="294"/>
      <c r="AH400" s="88"/>
      <c r="AI400" s="132"/>
      <c r="AJ400" s="132"/>
      <c r="AK400" s="88"/>
      <c r="AL400" s="132"/>
      <c r="AM400" s="132"/>
      <c r="AN400" s="88"/>
      <c r="AO400" s="132"/>
      <c r="AP400" s="132"/>
      <c r="AQ400" s="132"/>
      <c r="AR400" s="132"/>
      <c r="AS400" s="132"/>
      <c r="AT400" s="147"/>
      <c r="AU400" s="101"/>
      <c r="AV400" s="1036"/>
    </row>
    <row r="401" spans="1:48" ht="35.15" customHeight="1" x14ac:dyDescent="0.3">
      <c r="A401" s="69" t="s">
        <v>2295</v>
      </c>
      <c r="B401" s="183" t="s">
        <v>3071</v>
      </c>
      <c r="C401" s="102" t="str">
        <f>MID(control[[#This Row],[Processo]],12,4)</f>
        <v>2014</v>
      </c>
      <c r="D401" s="102" t="str">
        <f>RIGHT(control[[#This Row],[Processo]],4)</f>
        <v>6182</v>
      </c>
      <c r="E401" s="85" t="s">
        <v>3072</v>
      </c>
      <c r="F401" s="1120" t="s">
        <v>931</v>
      </c>
      <c r="G401" s="1119" t="s">
        <v>1019</v>
      </c>
      <c r="H401" s="531" t="s">
        <v>932</v>
      </c>
      <c r="I401" s="663" t="s">
        <v>934</v>
      </c>
      <c r="J401" s="512" t="s">
        <v>1020</v>
      </c>
      <c r="K401" s="525" t="s">
        <v>920</v>
      </c>
      <c r="L401" s="711" t="s">
        <v>82</v>
      </c>
      <c r="M401" s="1121" t="s">
        <v>1348</v>
      </c>
      <c r="N401" s="88">
        <v>12647.17</v>
      </c>
      <c r="O401" s="89">
        <v>44544</v>
      </c>
      <c r="P401" s="1122" t="s">
        <v>3073</v>
      </c>
      <c r="Q401" s="527" t="s">
        <v>1306</v>
      </c>
      <c r="R401" s="528" t="s">
        <v>25</v>
      </c>
      <c r="S401" s="455" t="s">
        <v>2801</v>
      </c>
      <c r="T401" s="514" t="s">
        <v>113</v>
      </c>
      <c r="U401" s="761" t="s">
        <v>1242</v>
      </c>
      <c r="V401" s="101"/>
      <c r="W401" s="924" t="s">
        <v>1002</v>
      </c>
      <c r="X401" s="161"/>
      <c r="Y401" s="97"/>
      <c r="Z401" s="88"/>
      <c r="AA401" s="131"/>
      <c r="AB401" s="88"/>
      <c r="AC401" s="89"/>
      <c r="AD401" s="146"/>
      <c r="AE401" s="88"/>
      <c r="AF401" s="132"/>
      <c r="AG401" s="294"/>
      <c r="AH401" s="88"/>
      <c r="AI401" s="132"/>
      <c r="AJ401" s="132"/>
      <c r="AK401" s="88"/>
      <c r="AL401" s="132"/>
      <c r="AM401" s="132"/>
      <c r="AN401" s="88"/>
      <c r="AO401" s="132"/>
      <c r="AP401" s="132"/>
      <c r="AQ401" s="132"/>
      <c r="AR401" s="132"/>
      <c r="AS401" s="132"/>
      <c r="AT401" s="147"/>
      <c r="AU401" s="101"/>
      <c r="AV401" s="1036"/>
    </row>
    <row r="402" spans="1:48" ht="35.15" customHeight="1" x14ac:dyDescent="0.3">
      <c r="A402" s="69" t="s">
        <v>2296</v>
      </c>
      <c r="B402" s="183" t="s">
        <v>3076</v>
      </c>
      <c r="C402" s="102" t="str">
        <f>MID(control[[#This Row],[Processo]],12,4)</f>
        <v>2019</v>
      </c>
      <c r="D402" s="102" t="str">
        <f>RIGHT(control[[#This Row],[Processo]],4)</f>
        <v>0565</v>
      </c>
      <c r="E402" s="1127" t="s">
        <v>3077</v>
      </c>
      <c r="F402" s="1128" t="s">
        <v>1123</v>
      </c>
      <c r="G402" s="1126" t="s">
        <v>1047</v>
      </c>
      <c r="H402" s="531" t="s">
        <v>3078</v>
      </c>
      <c r="I402" s="996" t="s">
        <v>921</v>
      </c>
      <c r="J402" s="1126" t="s">
        <v>1019</v>
      </c>
      <c r="K402" s="525" t="s">
        <v>920</v>
      </c>
      <c r="L402" s="1129" t="s">
        <v>3079</v>
      </c>
      <c r="M402" s="1129" t="s">
        <v>3080</v>
      </c>
      <c r="N402" s="88">
        <v>1596</v>
      </c>
      <c r="O402" s="89">
        <v>44489</v>
      </c>
      <c r="P402" s="1130" t="s">
        <v>3081</v>
      </c>
      <c r="Q402" s="976" t="s">
        <v>1073</v>
      </c>
      <c r="R402" s="520" t="s">
        <v>17</v>
      </c>
      <c r="S402" s="521" t="s">
        <v>2718</v>
      </c>
      <c r="T402" s="522" t="s">
        <v>2719</v>
      </c>
      <c r="U402" s="1007" t="s">
        <v>16</v>
      </c>
      <c r="V402" s="101"/>
      <c r="W402" s="924" t="s">
        <v>1002</v>
      </c>
      <c r="X402" s="161"/>
      <c r="Y402" s="99" t="s">
        <v>15</v>
      </c>
      <c r="Z402" s="88"/>
      <c r="AA402" s="131"/>
      <c r="AB402" s="88"/>
      <c r="AC402" s="89"/>
      <c r="AD402" s="146"/>
      <c r="AE402" s="88"/>
      <c r="AF402" s="132"/>
      <c r="AG402" s="294"/>
      <c r="AH402" s="88"/>
      <c r="AI402" s="132"/>
      <c r="AJ402" s="132"/>
      <c r="AK402" s="88"/>
      <c r="AL402" s="132"/>
      <c r="AM402" s="132"/>
      <c r="AN402" s="88"/>
      <c r="AO402" s="132"/>
      <c r="AP402" s="132"/>
      <c r="AQ402" s="132"/>
      <c r="AR402" s="132"/>
      <c r="AS402" s="132"/>
      <c r="AT402" s="147"/>
      <c r="AU402" s="101"/>
      <c r="AV402" s="1036"/>
    </row>
    <row r="403" spans="1:48" ht="35.15" customHeight="1" x14ac:dyDescent="0.3">
      <c r="A403" s="69" t="s">
        <v>2297</v>
      </c>
      <c r="B403" s="183" t="s">
        <v>3087</v>
      </c>
      <c r="C403" s="102" t="str">
        <f>MID(control[[#This Row],[Processo]],12,4)</f>
        <v>2021</v>
      </c>
      <c r="D403" s="102" t="str">
        <f>RIGHT(control[[#This Row],[Processo]],4)</f>
        <v>0002</v>
      </c>
      <c r="E403" s="1134" t="s">
        <v>3088</v>
      </c>
      <c r="F403" s="1128" t="s">
        <v>1123</v>
      </c>
      <c r="G403" s="1126" t="s">
        <v>1047</v>
      </c>
      <c r="H403" s="531" t="s">
        <v>3089</v>
      </c>
      <c r="I403" s="996" t="s">
        <v>921</v>
      </c>
      <c r="J403" s="1126" t="s">
        <v>1019</v>
      </c>
      <c r="K403" s="525" t="s">
        <v>920</v>
      </c>
      <c r="L403" s="1135" t="s">
        <v>29</v>
      </c>
      <c r="M403" s="1135" t="s">
        <v>151</v>
      </c>
      <c r="N403" s="88">
        <v>182803.33</v>
      </c>
      <c r="O403" s="89">
        <v>44546</v>
      </c>
      <c r="P403" s="1136" t="s">
        <v>3090</v>
      </c>
      <c r="Q403" s="976" t="s">
        <v>1073</v>
      </c>
      <c r="R403" s="520" t="s">
        <v>17</v>
      </c>
      <c r="S403" s="521" t="s">
        <v>951</v>
      </c>
      <c r="T403" s="522" t="s">
        <v>161</v>
      </c>
      <c r="U403" s="1007" t="s">
        <v>16</v>
      </c>
      <c r="V403" s="101"/>
      <c r="W403" s="924" t="s">
        <v>1002</v>
      </c>
      <c r="X403" s="161"/>
      <c r="Y403" s="97"/>
      <c r="Z403" s="88"/>
      <c r="AA403" s="131"/>
      <c r="AB403" s="88"/>
      <c r="AC403" s="89"/>
      <c r="AD403" s="146"/>
      <c r="AE403" s="88"/>
      <c r="AF403" s="132"/>
      <c r="AG403" s="294"/>
      <c r="AH403" s="88"/>
      <c r="AI403" s="132"/>
      <c r="AJ403" s="132"/>
      <c r="AK403" s="88"/>
      <c r="AL403" s="132"/>
      <c r="AM403" s="132"/>
      <c r="AN403" s="88"/>
      <c r="AO403" s="132"/>
      <c r="AP403" s="132"/>
      <c r="AQ403" s="132"/>
      <c r="AR403" s="132"/>
      <c r="AS403" s="132"/>
      <c r="AT403" s="147"/>
      <c r="AU403" s="101"/>
      <c r="AV403" s="1036"/>
    </row>
    <row r="404" spans="1:48" ht="35.15" customHeight="1" x14ac:dyDescent="0.3">
      <c r="A404" s="69" t="s">
        <v>2298</v>
      </c>
      <c r="B404" s="183" t="s">
        <v>3082</v>
      </c>
      <c r="C404" s="102" t="str">
        <f>MID(control[[#This Row],[Processo]],12,4)</f>
        <v>2020</v>
      </c>
      <c r="D404" s="102" t="str">
        <f>RIGHT(control[[#This Row],[Processo]],4)</f>
        <v>0002</v>
      </c>
      <c r="E404" s="1127" t="s">
        <v>3083</v>
      </c>
      <c r="F404" s="919" t="s">
        <v>919</v>
      </c>
      <c r="G404" s="1064" t="s">
        <v>1019</v>
      </c>
      <c r="H404" s="531" t="s">
        <v>3084</v>
      </c>
      <c r="I404" s="1072" t="s">
        <v>1027</v>
      </c>
      <c r="J404" s="1002" t="s">
        <v>1020</v>
      </c>
      <c r="K404" s="525" t="s">
        <v>920</v>
      </c>
      <c r="L404" s="1129" t="s">
        <v>323</v>
      </c>
      <c r="M404" s="1129" t="s">
        <v>3085</v>
      </c>
      <c r="N404" s="88">
        <v>16578.330000000002</v>
      </c>
      <c r="O404" s="89">
        <v>44547</v>
      </c>
      <c r="P404" s="1130" t="s">
        <v>3086</v>
      </c>
      <c r="Q404" s="976" t="s">
        <v>1073</v>
      </c>
      <c r="R404" s="922" t="s">
        <v>17</v>
      </c>
      <c r="S404" s="1131" t="s">
        <v>952</v>
      </c>
      <c r="T404" s="1132" t="s">
        <v>2838</v>
      </c>
      <c r="U404" s="1133" t="s">
        <v>1247</v>
      </c>
      <c r="V404" s="101" t="s">
        <v>441</v>
      </c>
      <c r="W404" s="924" t="s">
        <v>1002</v>
      </c>
      <c r="X404" s="161"/>
      <c r="Y404" s="97"/>
      <c r="Z404" s="88"/>
      <c r="AA404" s="131"/>
      <c r="AB404" s="88"/>
      <c r="AC404" s="89"/>
      <c r="AD404" s="146"/>
      <c r="AE404" s="88"/>
      <c r="AF404" s="132"/>
      <c r="AG404" s="294"/>
      <c r="AH404" s="88"/>
      <c r="AI404" s="132"/>
      <c r="AJ404" s="132"/>
      <c r="AK404" s="88"/>
      <c r="AL404" s="132"/>
      <c r="AM404" s="132"/>
      <c r="AN404" s="88"/>
      <c r="AO404" s="132"/>
      <c r="AP404" s="132"/>
      <c r="AQ404" s="132"/>
      <c r="AR404" s="132"/>
      <c r="AS404" s="132"/>
      <c r="AT404" s="147"/>
      <c r="AU404" s="101"/>
      <c r="AV404" s="1036"/>
    </row>
    <row r="405" spans="1:48" ht="35.15" customHeight="1" x14ac:dyDescent="0.3">
      <c r="A405" s="69" t="s">
        <v>2299</v>
      </c>
      <c r="B405" s="183" t="s">
        <v>3092</v>
      </c>
      <c r="C405" s="102" t="str">
        <f>MID(control[[#This Row],[Processo]],12,4)</f>
        <v>2004</v>
      </c>
      <c r="D405" s="102" t="str">
        <f>RIGHT(control[[#This Row],[Processo]],4)</f>
        <v>0224</v>
      </c>
      <c r="E405" s="1139" t="s">
        <v>3093</v>
      </c>
      <c r="F405" s="919" t="s">
        <v>919</v>
      </c>
      <c r="G405" s="994" t="s">
        <v>1020</v>
      </c>
      <c r="H405" s="531" t="s">
        <v>1254</v>
      </c>
      <c r="I405" s="1140" t="s">
        <v>921</v>
      </c>
      <c r="J405" s="1126" t="s">
        <v>1019</v>
      </c>
      <c r="K405" s="525" t="s">
        <v>920</v>
      </c>
      <c r="L405" s="1129" t="s">
        <v>323</v>
      </c>
      <c r="M405" s="1141" t="s">
        <v>3094</v>
      </c>
      <c r="N405" s="88">
        <v>10000</v>
      </c>
      <c r="O405" s="89">
        <v>44582</v>
      </c>
      <c r="P405" s="1143" t="s">
        <v>3096</v>
      </c>
      <c r="Q405" s="1143" t="s">
        <v>3097</v>
      </c>
      <c r="R405" s="922" t="s">
        <v>17</v>
      </c>
      <c r="S405" s="856" t="s">
        <v>964</v>
      </c>
      <c r="T405" s="857" t="s">
        <v>2556</v>
      </c>
      <c r="U405" s="1138" t="s">
        <v>1253</v>
      </c>
      <c r="V405" s="1146" t="s">
        <v>653</v>
      </c>
      <c r="W405" s="924" t="s">
        <v>1002</v>
      </c>
      <c r="X405" s="161"/>
      <c r="Y405" s="99" t="s">
        <v>15</v>
      </c>
      <c r="Z405" s="88"/>
      <c r="AA405" s="131"/>
      <c r="AB405" s="88"/>
      <c r="AC405" s="89"/>
      <c r="AD405" s="146"/>
      <c r="AE405" s="88"/>
      <c r="AF405" s="132"/>
      <c r="AG405" s="294"/>
      <c r="AH405" s="88"/>
      <c r="AI405" s="132"/>
      <c r="AJ405" s="132"/>
      <c r="AK405" s="88"/>
      <c r="AL405" s="132"/>
      <c r="AM405" s="132"/>
      <c r="AN405" s="88"/>
      <c r="AO405" s="132"/>
      <c r="AP405" s="132"/>
      <c r="AQ405" s="132"/>
      <c r="AR405" s="132"/>
      <c r="AS405" s="132"/>
      <c r="AT405" s="147"/>
      <c r="AU405" s="101"/>
      <c r="AV405" s="1036"/>
    </row>
    <row r="406" spans="1:48" ht="35.15" customHeight="1" x14ac:dyDescent="0.3">
      <c r="A406" s="69" t="s">
        <v>2300</v>
      </c>
      <c r="B406" s="82"/>
      <c r="C406" s="102" t="str">
        <f>MID(control[[#This Row],[Processo]],12,4)</f>
        <v/>
      </c>
      <c r="D406" s="102" t="str">
        <f>RIGHT(control[[#This Row],[Processo]],4)</f>
        <v/>
      </c>
      <c r="E406" s="85"/>
      <c r="F406" s="144"/>
      <c r="G406" s="82"/>
      <c r="H406" s="86"/>
      <c r="I406" s="144"/>
      <c r="J406" s="82"/>
      <c r="K406" s="144"/>
      <c r="L406" s="87"/>
      <c r="M406" s="87"/>
      <c r="N406" s="88"/>
      <c r="O406" s="82"/>
      <c r="P406" s="90"/>
      <c r="Q406" s="90"/>
      <c r="R406" s="91"/>
      <c r="S406" s="129"/>
      <c r="T406" s="170"/>
      <c r="U406" s="82"/>
      <c r="V406" s="101"/>
      <c r="W406" s="160"/>
      <c r="X406" s="161"/>
      <c r="Y406" s="97"/>
      <c r="Z406" s="88"/>
      <c r="AA406" s="131"/>
      <c r="AB406" s="88"/>
      <c r="AC406" s="89"/>
      <c r="AD406" s="146"/>
      <c r="AE406" s="88"/>
      <c r="AF406" s="132"/>
      <c r="AG406" s="294"/>
      <c r="AH406" s="88"/>
      <c r="AI406" s="132"/>
      <c r="AJ406" s="132"/>
      <c r="AK406" s="88"/>
      <c r="AL406" s="132"/>
      <c r="AM406" s="132"/>
      <c r="AN406" s="88"/>
      <c r="AO406" s="132"/>
      <c r="AP406" s="132"/>
      <c r="AQ406" s="132"/>
      <c r="AR406" s="132"/>
      <c r="AS406" s="132"/>
      <c r="AT406" s="147"/>
      <c r="AU406" s="101"/>
      <c r="AV406" s="1036"/>
    </row>
    <row r="407" spans="1:48" ht="35.15" customHeight="1" x14ac:dyDescent="0.3">
      <c r="A407" s="69" t="s">
        <v>2301</v>
      </c>
      <c r="B407" s="82"/>
      <c r="C407" s="102" t="str">
        <f>MID(control[[#This Row],[Processo]],12,4)</f>
        <v/>
      </c>
      <c r="D407" s="102" t="str">
        <f>RIGHT(control[[#This Row],[Processo]],4)</f>
        <v/>
      </c>
      <c r="E407" s="85"/>
      <c r="F407" s="144"/>
      <c r="G407" s="82"/>
      <c r="H407" s="86"/>
      <c r="I407" s="144"/>
      <c r="J407" s="82"/>
      <c r="K407" s="144"/>
      <c r="L407" s="87"/>
      <c r="M407" s="87"/>
      <c r="N407" s="88"/>
      <c r="O407" s="82"/>
      <c r="P407" s="90"/>
      <c r="Q407" s="90"/>
      <c r="R407" s="150"/>
      <c r="S407" s="129"/>
      <c r="T407" s="170"/>
      <c r="U407" s="82"/>
      <c r="V407" s="101"/>
      <c r="W407" s="160"/>
      <c r="X407" s="161"/>
      <c r="Y407" s="97"/>
      <c r="Z407" s="88"/>
      <c r="AA407" s="131"/>
      <c r="AB407" s="88"/>
      <c r="AC407" s="89"/>
      <c r="AD407" s="146"/>
      <c r="AE407" s="88"/>
      <c r="AF407" s="132"/>
      <c r="AG407" s="294"/>
      <c r="AH407" s="88"/>
      <c r="AI407" s="132"/>
      <c r="AJ407" s="132"/>
      <c r="AK407" s="88"/>
      <c r="AL407" s="132"/>
      <c r="AM407" s="132"/>
      <c r="AN407" s="88"/>
      <c r="AO407" s="132"/>
      <c r="AP407" s="132"/>
      <c r="AQ407" s="132"/>
      <c r="AR407" s="132"/>
      <c r="AS407" s="132"/>
      <c r="AT407" s="147"/>
      <c r="AU407" s="101"/>
      <c r="AV407" s="1036"/>
    </row>
    <row r="408" spans="1:48" ht="35.15" customHeight="1" x14ac:dyDescent="0.3">
      <c r="A408" s="69" t="s">
        <v>2302</v>
      </c>
      <c r="B408" s="82"/>
      <c r="C408" s="102" t="str">
        <f>MID(control[[#This Row],[Processo]],12,4)</f>
        <v/>
      </c>
      <c r="D408" s="102" t="str">
        <f>RIGHT(control[[#This Row],[Processo]],4)</f>
        <v/>
      </c>
      <c r="E408" s="85"/>
      <c r="F408" s="144"/>
      <c r="G408" s="82"/>
      <c r="H408" s="86"/>
      <c r="I408" s="144"/>
      <c r="J408" s="82"/>
      <c r="K408" s="144"/>
      <c r="L408" s="87"/>
      <c r="M408" s="87"/>
      <c r="N408" s="88"/>
      <c r="O408" s="82"/>
      <c r="P408" s="90"/>
      <c r="Q408" s="90"/>
      <c r="R408" s="150"/>
      <c r="S408" s="129"/>
      <c r="T408" s="170"/>
      <c r="U408" s="82"/>
      <c r="V408" s="101"/>
      <c r="W408" s="160"/>
      <c r="X408" s="161"/>
      <c r="Y408" s="97"/>
      <c r="Z408" s="88"/>
      <c r="AA408" s="131"/>
      <c r="AB408" s="88"/>
      <c r="AC408" s="89"/>
      <c r="AD408" s="146"/>
      <c r="AE408" s="88"/>
      <c r="AF408" s="132"/>
      <c r="AG408" s="294"/>
      <c r="AH408" s="88"/>
      <c r="AI408" s="132"/>
      <c r="AJ408" s="132"/>
      <c r="AK408" s="88"/>
      <c r="AL408" s="132"/>
      <c r="AM408" s="132"/>
      <c r="AN408" s="88"/>
      <c r="AO408" s="132"/>
      <c r="AP408" s="132"/>
      <c r="AQ408" s="132"/>
      <c r="AR408" s="132"/>
      <c r="AS408" s="132"/>
      <c r="AT408" s="147"/>
      <c r="AU408" s="101"/>
      <c r="AV408" s="1036"/>
    </row>
    <row r="409" spans="1:48" ht="35.15" customHeight="1" x14ac:dyDescent="0.3">
      <c r="A409" s="69" t="s">
        <v>2303</v>
      </c>
      <c r="B409" s="82"/>
      <c r="C409" s="102" t="str">
        <f>MID(control[[#This Row],[Processo]],12,4)</f>
        <v/>
      </c>
      <c r="D409" s="102" t="str">
        <f>RIGHT(control[[#This Row],[Processo]],4)</f>
        <v/>
      </c>
      <c r="E409" s="85"/>
      <c r="F409" s="144"/>
      <c r="G409" s="82"/>
      <c r="H409" s="86"/>
      <c r="I409" s="144"/>
      <c r="J409" s="82"/>
      <c r="K409" s="144"/>
      <c r="L409" s="87"/>
      <c r="M409" s="87"/>
      <c r="N409" s="88"/>
      <c r="O409" s="82"/>
      <c r="P409" s="90"/>
      <c r="Q409" s="90"/>
      <c r="R409" s="150"/>
      <c r="S409" s="129"/>
      <c r="T409" s="170"/>
      <c r="U409" s="82"/>
      <c r="V409" s="101"/>
      <c r="W409" s="160"/>
      <c r="X409" s="161"/>
      <c r="Y409" s="97"/>
      <c r="Z409" s="88"/>
      <c r="AA409" s="131"/>
      <c r="AB409" s="88"/>
      <c r="AC409" s="89"/>
      <c r="AD409" s="146"/>
      <c r="AE409" s="88"/>
      <c r="AF409" s="132"/>
      <c r="AG409" s="294"/>
      <c r="AH409" s="88"/>
      <c r="AI409" s="132"/>
      <c r="AJ409" s="132"/>
      <c r="AK409" s="88"/>
      <c r="AL409" s="132"/>
      <c r="AM409" s="132"/>
      <c r="AN409" s="88"/>
      <c r="AO409" s="132"/>
      <c r="AP409" s="132"/>
      <c r="AQ409" s="132"/>
      <c r="AR409" s="132"/>
      <c r="AS409" s="132"/>
      <c r="AT409" s="147"/>
      <c r="AU409" s="101"/>
      <c r="AV409" s="1036"/>
    </row>
    <row r="410" spans="1:48" ht="35.15" customHeight="1" x14ac:dyDescent="0.3">
      <c r="A410" s="69" t="s">
        <v>2304</v>
      </c>
      <c r="B410" s="82"/>
      <c r="C410" s="102" t="str">
        <f>MID(control[[#This Row],[Processo]],12,4)</f>
        <v/>
      </c>
      <c r="D410" s="102" t="str">
        <f>RIGHT(control[[#This Row],[Processo]],4)</f>
        <v/>
      </c>
      <c r="E410" s="85"/>
      <c r="F410" s="144"/>
      <c r="G410" s="82"/>
      <c r="H410" s="86"/>
      <c r="I410" s="144"/>
      <c r="J410" s="82"/>
      <c r="K410" s="144"/>
      <c r="L410" s="87"/>
      <c r="M410" s="87"/>
      <c r="N410" s="88"/>
      <c r="O410" s="82"/>
      <c r="P410" s="90"/>
      <c r="Q410" s="90"/>
      <c r="R410" s="91"/>
      <c r="S410" s="129"/>
      <c r="T410" s="170"/>
      <c r="U410" s="82"/>
      <c r="V410" s="101"/>
      <c r="W410" s="160"/>
      <c r="X410" s="161"/>
      <c r="Y410" s="97"/>
      <c r="Z410" s="88"/>
      <c r="AA410" s="131"/>
      <c r="AB410" s="88"/>
      <c r="AC410" s="89"/>
      <c r="AD410" s="146"/>
      <c r="AE410" s="88"/>
      <c r="AF410" s="132"/>
      <c r="AG410" s="294"/>
      <c r="AH410" s="88"/>
      <c r="AI410" s="132"/>
      <c r="AJ410" s="132"/>
      <c r="AK410" s="88"/>
      <c r="AL410" s="132"/>
      <c r="AM410" s="132"/>
      <c r="AN410" s="88"/>
      <c r="AO410" s="132"/>
      <c r="AP410" s="132"/>
      <c r="AQ410" s="132"/>
      <c r="AR410" s="132"/>
      <c r="AS410" s="132"/>
      <c r="AT410" s="147"/>
      <c r="AU410" s="101"/>
      <c r="AV410" s="1036"/>
    </row>
    <row r="411" spans="1:48" ht="35.15" customHeight="1" x14ac:dyDescent="0.3">
      <c r="A411" s="69" t="s">
        <v>2305</v>
      </c>
      <c r="B411" s="82"/>
      <c r="C411" s="102" t="str">
        <f>MID(control[[#This Row],[Processo]],12,4)</f>
        <v/>
      </c>
      <c r="D411" s="102" t="str">
        <f>RIGHT(control[[#This Row],[Processo]],4)</f>
        <v/>
      </c>
      <c r="E411" s="85"/>
      <c r="F411" s="144"/>
      <c r="G411" s="82"/>
      <c r="H411" s="86"/>
      <c r="I411" s="144"/>
      <c r="J411" s="82"/>
      <c r="K411" s="144"/>
      <c r="L411" s="87"/>
      <c r="M411" s="87"/>
      <c r="N411" s="88"/>
      <c r="O411" s="82"/>
      <c r="P411" s="90"/>
      <c r="Q411" s="90"/>
      <c r="R411" s="91"/>
      <c r="S411" s="129"/>
      <c r="T411" s="170"/>
      <c r="U411" s="82"/>
      <c r="V411" s="101"/>
      <c r="W411" s="160"/>
      <c r="X411" s="161"/>
      <c r="Y411" s="97"/>
      <c r="Z411" s="88"/>
      <c r="AA411" s="131"/>
      <c r="AB411" s="88"/>
      <c r="AC411" s="89"/>
      <c r="AD411" s="146"/>
      <c r="AE411" s="88"/>
      <c r="AF411" s="132"/>
      <c r="AG411" s="294"/>
      <c r="AH411" s="88"/>
      <c r="AI411" s="132"/>
      <c r="AJ411" s="132"/>
      <c r="AK411" s="88"/>
      <c r="AL411" s="132"/>
      <c r="AM411" s="132"/>
      <c r="AN411" s="88"/>
      <c r="AO411" s="132"/>
      <c r="AP411" s="132"/>
      <c r="AQ411" s="132"/>
      <c r="AR411" s="132"/>
      <c r="AS411" s="132"/>
      <c r="AT411" s="147"/>
      <c r="AU411" s="101"/>
      <c r="AV411" s="1036"/>
    </row>
    <row r="412" spans="1:48" ht="35.15" customHeight="1" x14ac:dyDescent="0.3">
      <c r="A412" s="69" t="s">
        <v>2306</v>
      </c>
      <c r="B412" s="82"/>
      <c r="C412" s="102" t="str">
        <f>MID(control[[#This Row],[Processo]],12,4)</f>
        <v/>
      </c>
      <c r="D412" s="102" t="str">
        <f>RIGHT(control[[#This Row],[Processo]],4)</f>
        <v/>
      </c>
      <c r="E412" s="85"/>
      <c r="F412" s="144"/>
      <c r="G412" s="82"/>
      <c r="H412" s="86"/>
      <c r="I412" s="144"/>
      <c r="J412" s="82"/>
      <c r="K412" s="144"/>
      <c r="L412" s="87"/>
      <c r="M412" s="87"/>
      <c r="N412" s="88"/>
      <c r="O412" s="82"/>
      <c r="P412" s="90"/>
      <c r="Q412" s="90"/>
      <c r="R412" s="91"/>
      <c r="S412" s="129"/>
      <c r="T412" s="170"/>
      <c r="U412" s="82"/>
      <c r="V412" s="101"/>
      <c r="W412" s="160"/>
      <c r="X412" s="161"/>
      <c r="Y412" s="97"/>
      <c r="Z412" s="88"/>
      <c r="AA412" s="131"/>
      <c r="AB412" s="88"/>
      <c r="AC412" s="89"/>
      <c r="AD412" s="146"/>
      <c r="AE412" s="88"/>
      <c r="AF412" s="132"/>
      <c r="AG412" s="294"/>
      <c r="AH412" s="88"/>
      <c r="AI412" s="132"/>
      <c r="AJ412" s="132"/>
      <c r="AK412" s="88"/>
      <c r="AL412" s="132"/>
      <c r="AM412" s="132"/>
      <c r="AN412" s="88"/>
      <c r="AO412" s="132"/>
      <c r="AP412" s="132"/>
      <c r="AQ412" s="132"/>
      <c r="AR412" s="132"/>
      <c r="AS412" s="132"/>
      <c r="AT412" s="147"/>
      <c r="AU412" s="101"/>
      <c r="AV412" s="1036"/>
    </row>
    <row r="413" spans="1:48" ht="35.15" customHeight="1" x14ac:dyDescent="0.3">
      <c r="A413" s="69" t="s">
        <v>2307</v>
      </c>
      <c r="B413" s="82"/>
      <c r="C413" s="102" t="str">
        <f>MID(control[[#This Row],[Processo]],12,4)</f>
        <v/>
      </c>
      <c r="D413" s="102" t="str">
        <f>RIGHT(control[[#This Row],[Processo]],4)</f>
        <v/>
      </c>
      <c r="E413" s="85"/>
      <c r="F413" s="144"/>
      <c r="G413" s="82"/>
      <c r="H413" s="86"/>
      <c r="I413" s="144"/>
      <c r="J413" s="82"/>
      <c r="K413" s="144"/>
      <c r="L413" s="87"/>
      <c r="M413" s="87"/>
      <c r="N413" s="88"/>
      <c r="O413" s="82"/>
      <c r="P413" s="90"/>
      <c r="Q413" s="90"/>
      <c r="R413" s="91"/>
      <c r="S413" s="129"/>
      <c r="T413" s="170"/>
      <c r="U413" s="82"/>
      <c r="V413" s="101"/>
      <c r="W413" s="160"/>
      <c r="X413" s="161"/>
      <c r="Y413" s="97"/>
      <c r="Z413" s="88"/>
      <c r="AA413" s="131"/>
      <c r="AB413" s="88"/>
      <c r="AC413" s="89"/>
      <c r="AD413" s="146"/>
      <c r="AE413" s="88"/>
      <c r="AF413" s="132"/>
      <c r="AG413" s="294"/>
      <c r="AH413" s="88"/>
      <c r="AI413" s="132"/>
      <c r="AJ413" s="132"/>
      <c r="AK413" s="88"/>
      <c r="AL413" s="132"/>
      <c r="AM413" s="132"/>
      <c r="AN413" s="88"/>
      <c r="AO413" s="132"/>
      <c r="AP413" s="132"/>
      <c r="AQ413" s="132"/>
      <c r="AR413" s="132"/>
      <c r="AS413" s="132"/>
      <c r="AT413" s="147"/>
      <c r="AU413" s="101"/>
      <c r="AV413" s="1036"/>
    </row>
    <row r="414" spans="1:48" ht="35.15" customHeight="1" x14ac:dyDescent="0.3">
      <c r="A414" s="69" t="s">
        <v>2308</v>
      </c>
      <c r="B414" s="82"/>
      <c r="C414" s="102" t="str">
        <f>MID(control[[#This Row],[Processo]],12,4)</f>
        <v/>
      </c>
      <c r="D414" s="102" t="str">
        <f>RIGHT(control[[#This Row],[Processo]],4)</f>
        <v/>
      </c>
      <c r="E414" s="85"/>
      <c r="F414" s="144"/>
      <c r="G414" s="82"/>
      <c r="H414" s="86"/>
      <c r="I414" s="144"/>
      <c r="J414" s="82"/>
      <c r="K414" s="144"/>
      <c r="L414" s="87"/>
      <c r="M414" s="87"/>
      <c r="N414" s="88"/>
      <c r="O414" s="82"/>
      <c r="P414" s="90"/>
      <c r="Q414" s="90"/>
      <c r="R414" s="91"/>
      <c r="S414" s="129"/>
      <c r="T414" s="170"/>
      <c r="U414" s="82"/>
      <c r="V414" s="101"/>
      <c r="W414" s="160"/>
      <c r="X414" s="161"/>
      <c r="Y414" s="97"/>
      <c r="Z414" s="88"/>
      <c r="AA414" s="131"/>
      <c r="AB414" s="88"/>
      <c r="AC414" s="89"/>
      <c r="AD414" s="146"/>
      <c r="AE414" s="88"/>
      <c r="AF414" s="132"/>
      <c r="AG414" s="294"/>
      <c r="AH414" s="88"/>
      <c r="AI414" s="132"/>
      <c r="AJ414" s="132"/>
      <c r="AK414" s="88"/>
      <c r="AL414" s="132"/>
      <c r="AM414" s="132"/>
      <c r="AN414" s="88"/>
      <c r="AO414" s="132"/>
      <c r="AP414" s="132"/>
      <c r="AQ414" s="132"/>
      <c r="AR414" s="132"/>
      <c r="AS414" s="132"/>
      <c r="AT414" s="147"/>
      <c r="AU414" s="101"/>
      <c r="AV414" s="1036"/>
    </row>
    <row r="415" spans="1:48" ht="35.15" customHeight="1" x14ac:dyDescent="0.3">
      <c r="A415" s="69" t="s">
        <v>2309</v>
      </c>
      <c r="B415" s="82"/>
      <c r="C415" s="102" t="str">
        <f>MID(control[[#This Row],[Processo]],12,4)</f>
        <v/>
      </c>
      <c r="D415" s="102" t="str">
        <f>RIGHT(control[[#This Row],[Processo]],4)</f>
        <v/>
      </c>
      <c r="E415" s="85"/>
      <c r="F415" s="144"/>
      <c r="G415" s="82"/>
      <c r="H415" s="86"/>
      <c r="I415" s="144"/>
      <c r="J415" s="82"/>
      <c r="K415" s="144"/>
      <c r="L415" s="87"/>
      <c r="M415" s="87"/>
      <c r="N415" s="88"/>
      <c r="O415" s="82"/>
      <c r="P415" s="90"/>
      <c r="Q415" s="90"/>
      <c r="R415" s="91"/>
      <c r="S415" s="129"/>
      <c r="T415" s="170"/>
      <c r="U415" s="82"/>
      <c r="V415" s="101"/>
      <c r="W415" s="160"/>
      <c r="X415" s="161"/>
      <c r="Y415" s="97"/>
      <c r="Z415" s="88"/>
      <c r="AA415" s="131"/>
      <c r="AB415" s="88"/>
      <c r="AC415" s="89"/>
      <c r="AD415" s="146"/>
      <c r="AE415" s="88"/>
      <c r="AF415" s="132"/>
      <c r="AG415" s="294"/>
      <c r="AH415" s="88"/>
      <c r="AI415" s="132"/>
      <c r="AJ415" s="132"/>
      <c r="AK415" s="88"/>
      <c r="AL415" s="132"/>
      <c r="AM415" s="132"/>
      <c r="AN415" s="88"/>
      <c r="AO415" s="132"/>
      <c r="AP415" s="132"/>
      <c r="AQ415" s="132"/>
      <c r="AR415" s="132"/>
      <c r="AS415" s="132"/>
      <c r="AT415" s="147"/>
      <c r="AU415" s="101"/>
      <c r="AV415" s="1036"/>
    </row>
    <row r="416" spans="1:48" ht="35.15" customHeight="1" x14ac:dyDescent="0.3">
      <c r="A416" s="69" t="s">
        <v>2310</v>
      </c>
      <c r="B416" s="82"/>
      <c r="C416" s="102" t="str">
        <f>MID(control[[#This Row],[Processo]],12,4)</f>
        <v/>
      </c>
      <c r="D416" s="102" t="str">
        <f>RIGHT(control[[#This Row],[Processo]],4)</f>
        <v/>
      </c>
      <c r="E416" s="85"/>
      <c r="F416" s="144"/>
      <c r="G416" s="82"/>
      <c r="H416" s="86"/>
      <c r="I416" s="144"/>
      <c r="J416" s="82"/>
      <c r="K416" s="144"/>
      <c r="L416" s="87"/>
      <c r="M416" s="87"/>
      <c r="N416" s="88"/>
      <c r="O416" s="82"/>
      <c r="P416" s="90"/>
      <c r="Q416" s="90"/>
      <c r="R416" s="91"/>
      <c r="S416" s="129"/>
      <c r="T416" s="170"/>
      <c r="U416" s="82"/>
      <c r="V416" s="101"/>
      <c r="W416" s="160"/>
      <c r="X416" s="161"/>
      <c r="Y416" s="97"/>
      <c r="Z416" s="88"/>
      <c r="AA416" s="131"/>
      <c r="AB416" s="88"/>
      <c r="AC416" s="89"/>
      <c r="AD416" s="146"/>
      <c r="AE416" s="88"/>
      <c r="AF416" s="132"/>
      <c r="AG416" s="294"/>
      <c r="AH416" s="88"/>
      <c r="AI416" s="132"/>
      <c r="AJ416" s="132"/>
      <c r="AK416" s="88"/>
      <c r="AL416" s="132"/>
      <c r="AM416" s="132"/>
      <c r="AN416" s="88"/>
      <c r="AO416" s="132"/>
      <c r="AP416" s="132"/>
      <c r="AQ416" s="132"/>
      <c r="AR416" s="132"/>
      <c r="AS416" s="132"/>
      <c r="AT416" s="147"/>
      <c r="AU416" s="101"/>
      <c r="AV416" s="1036"/>
    </row>
    <row r="417" spans="1:48" ht="35.15" customHeight="1" x14ac:dyDescent="0.3">
      <c r="A417" s="69" t="s">
        <v>2311</v>
      </c>
      <c r="B417" s="82"/>
      <c r="C417" s="102" t="str">
        <f>MID(control[[#This Row],[Processo]],12,4)</f>
        <v/>
      </c>
      <c r="D417" s="102" t="str">
        <f>RIGHT(control[[#This Row],[Processo]],4)</f>
        <v/>
      </c>
      <c r="E417" s="85"/>
      <c r="F417" s="144"/>
      <c r="G417" s="82"/>
      <c r="H417" s="86"/>
      <c r="I417" s="144"/>
      <c r="J417" s="82"/>
      <c r="K417" s="144"/>
      <c r="L417" s="87"/>
      <c r="M417" s="87"/>
      <c r="N417" s="88"/>
      <c r="O417" s="82"/>
      <c r="P417" s="90"/>
      <c r="Q417" s="90"/>
      <c r="R417" s="91"/>
      <c r="S417" s="129"/>
      <c r="T417" s="170"/>
      <c r="U417" s="82"/>
      <c r="V417" s="101"/>
      <c r="W417" s="160"/>
      <c r="X417" s="161"/>
      <c r="Y417" s="97"/>
      <c r="Z417" s="88"/>
      <c r="AA417" s="131"/>
      <c r="AB417" s="88"/>
      <c r="AC417" s="89"/>
      <c r="AD417" s="146"/>
      <c r="AE417" s="88"/>
      <c r="AF417" s="132"/>
      <c r="AG417" s="294"/>
      <c r="AH417" s="88"/>
      <c r="AI417" s="132"/>
      <c r="AJ417" s="132"/>
      <c r="AK417" s="88"/>
      <c r="AL417" s="132"/>
      <c r="AM417" s="132"/>
      <c r="AN417" s="88"/>
      <c r="AO417" s="132"/>
      <c r="AP417" s="132"/>
      <c r="AQ417" s="132"/>
      <c r="AR417" s="132"/>
      <c r="AS417" s="132"/>
      <c r="AT417" s="147"/>
      <c r="AU417" s="101"/>
      <c r="AV417" s="1036"/>
    </row>
    <row r="418" spans="1:48" ht="35.15" customHeight="1" x14ac:dyDescent="0.3">
      <c r="A418" s="69" t="s">
        <v>2312</v>
      </c>
      <c r="B418" s="82"/>
      <c r="C418" s="102" t="str">
        <f>MID(control[[#This Row],[Processo]],12,4)</f>
        <v/>
      </c>
      <c r="D418" s="102" t="str">
        <f>RIGHT(control[[#This Row],[Processo]],4)</f>
        <v/>
      </c>
      <c r="E418" s="85"/>
      <c r="F418" s="144"/>
      <c r="G418" s="82"/>
      <c r="H418" s="86"/>
      <c r="I418" s="144"/>
      <c r="J418" s="82"/>
      <c r="K418" s="144"/>
      <c r="L418" s="87"/>
      <c r="M418" s="87"/>
      <c r="N418" s="88"/>
      <c r="O418" s="82"/>
      <c r="P418" s="90"/>
      <c r="Q418" s="90"/>
      <c r="R418" s="91"/>
      <c r="S418" s="129"/>
      <c r="T418" s="170"/>
      <c r="U418" s="82"/>
      <c r="V418" s="101"/>
      <c r="W418" s="160"/>
      <c r="X418" s="161"/>
      <c r="Y418" s="97"/>
      <c r="Z418" s="88"/>
      <c r="AA418" s="131"/>
      <c r="AB418" s="88"/>
      <c r="AC418" s="89"/>
      <c r="AD418" s="146"/>
      <c r="AE418" s="88"/>
      <c r="AF418" s="132"/>
      <c r="AG418" s="294"/>
      <c r="AH418" s="88"/>
      <c r="AI418" s="132"/>
      <c r="AJ418" s="132"/>
      <c r="AK418" s="88"/>
      <c r="AL418" s="132"/>
      <c r="AM418" s="132"/>
      <c r="AN418" s="88"/>
      <c r="AO418" s="132"/>
      <c r="AP418" s="132"/>
      <c r="AQ418" s="132"/>
      <c r="AR418" s="132"/>
      <c r="AS418" s="132"/>
      <c r="AT418" s="147"/>
      <c r="AU418" s="101"/>
      <c r="AV418" s="1036"/>
    </row>
    <row r="419" spans="1:48" ht="35.15" customHeight="1" x14ac:dyDescent="0.3">
      <c r="A419" s="69" t="s">
        <v>2313</v>
      </c>
      <c r="B419" s="82"/>
      <c r="C419" s="102" t="str">
        <f>MID(control[[#This Row],[Processo]],12,4)</f>
        <v/>
      </c>
      <c r="D419" s="102" t="str">
        <f>RIGHT(control[[#This Row],[Processo]],4)</f>
        <v/>
      </c>
      <c r="E419" s="85"/>
      <c r="F419" s="144"/>
      <c r="G419" s="82"/>
      <c r="H419" s="86"/>
      <c r="I419" s="144"/>
      <c r="J419" s="82"/>
      <c r="K419" s="144"/>
      <c r="L419" s="87"/>
      <c r="M419" s="87"/>
      <c r="N419" s="88"/>
      <c r="O419" s="82"/>
      <c r="P419" s="90"/>
      <c r="Q419" s="90"/>
      <c r="R419" s="91"/>
      <c r="S419" s="129"/>
      <c r="T419" s="170"/>
      <c r="U419" s="82"/>
      <c r="V419" s="101"/>
      <c r="W419" s="160"/>
      <c r="X419" s="161"/>
      <c r="Y419" s="97"/>
      <c r="Z419" s="88"/>
      <c r="AA419" s="131"/>
      <c r="AB419" s="88"/>
      <c r="AC419" s="89"/>
      <c r="AD419" s="146"/>
      <c r="AE419" s="88"/>
      <c r="AF419" s="132"/>
      <c r="AG419" s="294"/>
      <c r="AH419" s="88"/>
      <c r="AI419" s="132"/>
      <c r="AJ419" s="132"/>
      <c r="AK419" s="88"/>
      <c r="AL419" s="132"/>
      <c r="AM419" s="132"/>
      <c r="AN419" s="88"/>
      <c r="AO419" s="132"/>
      <c r="AP419" s="132"/>
      <c r="AQ419" s="132"/>
      <c r="AR419" s="132"/>
      <c r="AS419" s="132"/>
      <c r="AT419" s="147"/>
      <c r="AU419" s="101"/>
      <c r="AV419" s="1036"/>
    </row>
    <row r="420" spans="1:48" ht="35.15" customHeight="1" x14ac:dyDescent="0.3">
      <c r="A420" s="69" t="s">
        <v>2314</v>
      </c>
      <c r="B420" s="82"/>
      <c r="C420" s="102" t="str">
        <f>MID(control[[#This Row],[Processo]],12,4)</f>
        <v/>
      </c>
      <c r="D420" s="102" t="str">
        <f>RIGHT(control[[#This Row],[Processo]],4)</f>
        <v/>
      </c>
      <c r="E420" s="85"/>
      <c r="F420" s="144"/>
      <c r="G420" s="82"/>
      <c r="H420" s="86"/>
      <c r="I420" s="144"/>
      <c r="J420" s="82"/>
      <c r="K420" s="144"/>
      <c r="L420" s="87"/>
      <c r="M420" s="87"/>
      <c r="N420" s="88"/>
      <c r="O420" s="82"/>
      <c r="P420" s="90"/>
      <c r="Q420" s="90"/>
      <c r="R420" s="91"/>
      <c r="S420" s="129"/>
      <c r="T420" s="170"/>
      <c r="U420" s="82"/>
      <c r="V420" s="101"/>
      <c r="W420" s="160"/>
      <c r="X420" s="161"/>
      <c r="Y420" s="97"/>
      <c r="Z420" s="88"/>
      <c r="AA420" s="131"/>
      <c r="AB420" s="88"/>
      <c r="AC420" s="89"/>
      <c r="AD420" s="146"/>
      <c r="AE420" s="88"/>
      <c r="AF420" s="132"/>
      <c r="AG420" s="294"/>
      <c r="AH420" s="88"/>
      <c r="AI420" s="132"/>
      <c r="AJ420" s="132"/>
      <c r="AK420" s="88"/>
      <c r="AL420" s="132"/>
      <c r="AM420" s="132"/>
      <c r="AN420" s="88"/>
      <c r="AO420" s="132"/>
      <c r="AP420" s="132"/>
      <c r="AQ420" s="132"/>
      <c r="AR420" s="132"/>
      <c r="AS420" s="132"/>
      <c r="AT420" s="147"/>
      <c r="AU420" s="101"/>
      <c r="AV420" s="1036"/>
    </row>
    <row r="421" spans="1:48" ht="35.15" customHeight="1" x14ac:dyDescent="0.3">
      <c r="A421" s="69" t="s">
        <v>2315</v>
      </c>
      <c r="B421" s="82"/>
      <c r="C421" s="102" t="str">
        <f>MID(control[[#This Row],[Processo]],12,4)</f>
        <v/>
      </c>
      <c r="D421" s="102" t="str">
        <f>RIGHT(control[[#This Row],[Processo]],4)</f>
        <v/>
      </c>
      <c r="E421" s="85"/>
      <c r="F421" s="144"/>
      <c r="G421" s="82"/>
      <c r="H421" s="86"/>
      <c r="I421" s="144"/>
      <c r="J421" s="82"/>
      <c r="K421" s="144"/>
      <c r="L421" s="87"/>
      <c r="M421" s="87"/>
      <c r="N421" s="88"/>
      <c r="O421" s="82"/>
      <c r="P421" s="90"/>
      <c r="Q421" s="90"/>
      <c r="R421" s="91"/>
      <c r="S421" s="129"/>
      <c r="T421" s="170"/>
      <c r="U421" s="82"/>
      <c r="V421" s="101"/>
      <c r="W421" s="160"/>
      <c r="X421" s="161"/>
      <c r="Y421" s="97"/>
      <c r="Z421" s="88"/>
      <c r="AA421" s="131"/>
      <c r="AB421" s="88"/>
      <c r="AC421" s="89"/>
      <c r="AD421" s="146"/>
      <c r="AE421" s="88"/>
      <c r="AF421" s="132"/>
      <c r="AG421" s="294"/>
      <c r="AH421" s="88"/>
      <c r="AI421" s="132"/>
      <c r="AJ421" s="132"/>
      <c r="AK421" s="88"/>
      <c r="AL421" s="132"/>
      <c r="AM421" s="132"/>
      <c r="AN421" s="88"/>
      <c r="AO421" s="132"/>
      <c r="AP421" s="132"/>
      <c r="AQ421" s="132"/>
      <c r="AR421" s="132"/>
      <c r="AS421" s="132"/>
      <c r="AT421" s="147"/>
      <c r="AU421" s="101"/>
      <c r="AV421" s="1036"/>
    </row>
    <row r="422" spans="1:48" ht="35.15" customHeight="1" x14ac:dyDescent="0.3">
      <c r="A422" s="69" t="s">
        <v>2316</v>
      </c>
      <c r="B422" s="82"/>
      <c r="C422" s="102" t="str">
        <f>MID(control[[#This Row],[Processo]],12,4)</f>
        <v/>
      </c>
      <c r="D422" s="102" t="str">
        <f>RIGHT(control[[#This Row],[Processo]],4)</f>
        <v/>
      </c>
      <c r="E422" s="85"/>
      <c r="F422" s="144"/>
      <c r="G422" s="82"/>
      <c r="H422" s="86"/>
      <c r="I422" s="144"/>
      <c r="J422" s="82"/>
      <c r="K422" s="144"/>
      <c r="L422" s="87"/>
      <c r="M422" s="87"/>
      <c r="N422" s="88"/>
      <c r="O422" s="82"/>
      <c r="P422" s="90"/>
      <c r="Q422" s="90"/>
      <c r="R422" s="91"/>
      <c r="S422" s="129"/>
      <c r="T422" s="170"/>
      <c r="U422" s="82"/>
      <c r="V422" s="101"/>
      <c r="W422" s="160"/>
      <c r="X422" s="161"/>
      <c r="Y422" s="97"/>
      <c r="Z422" s="88"/>
      <c r="AA422" s="131"/>
      <c r="AB422" s="88"/>
      <c r="AC422" s="89"/>
      <c r="AD422" s="146"/>
      <c r="AE422" s="88"/>
      <c r="AF422" s="132"/>
      <c r="AG422" s="294"/>
      <c r="AH422" s="88"/>
      <c r="AI422" s="132"/>
      <c r="AJ422" s="132"/>
      <c r="AK422" s="88"/>
      <c r="AL422" s="132"/>
      <c r="AM422" s="132"/>
      <c r="AN422" s="88"/>
      <c r="AO422" s="132"/>
      <c r="AP422" s="132"/>
      <c r="AQ422" s="132"/>
      <c r="AR422" s="132"/>
      <c r="AS422" s="132"/>
      <c r="AT422" s="147"/>
      <c r="AU422" s="101"/>
      <c r="AV422" s="1036"/>
    </row>
    <row r="423" spans="1:48" ht="35.15" customHeight="1" x14ac:dyDescent="0.3">
      <c r="A423" s="69" t="s">
        <v>2317</v>
      </c>
      <c r="B423" s="82"/>
      <c r="C423" s="102" t="str">
        <f>MID(control[[#This Row],[Processo]],12,4)</f>
        <v/>
      </c>
      <c r="D423" s="102" t="str">
        <f>RIGHT(control[[#This Row],[Processo]],4)</f>
        <v/>
      </c>
      <c r="E423" s="85"/>
      <c r="F423" s="144"/>
      <c r="G423" s="82"/>
      <c r="H423" s="86"/>
      <c r="I423" s="144"/>
      <c r="J423" s="82"/>
      <c r="K423" s="144"/>
      <c r="L423" s="87"/>
      <c r="M423" s="87"/>
      <c r="N423" s="88"/>
      <c r="O423" s="82"/>
      <c r="P423" s="90"/>
      <c r="Q423" s="90"/>
      <c r="R423" s="91"/>
      <c r="S423" s="129"/>
      <c r="T423" s="170"/>
      <c r="U423" s="82"/>
      <c r="V423" s="101"/>
      <c r="W423" s="160"/>
      <c r="X423" s="161"/>
      <c r="Y423" s="97"/>
      <c r="Z423" s="88"/>
      <c r="AA423" s="131"/>
      <c r="AB423" s="88"/>
      <c r="AC423" s="89"/>
      <c r="AD423" s="146"/>
      <c r="AE423" s="88"/>
      <c r="AF423" s="132"/>
      <c r="AG423" s="294"/>
      <c r="AH423" s="88"/>
      <c r="AI423" s="132"/>
      <c r="AJ423" s="132"/>
      <c r="AK423" s="88"/>
      <c r="AL423" s="132"/>
      <c r="AM423" s="132"/>
      <c r="AN423" s="88"/>
      <c r="AO423" s="132"/>
      <c r="AP423" s="132"/>
      <c r="AQ423" s="132"/>
      <c r="AR423" s="132"/>
      <c r="AS423" s="132"/>
      <c r="AT423" s="147"/>
      <c r="AU423" s="101"/>
      <c r="AV423" s="1036"/>
    </row>
    <row r="424" spans="1:48" ht="35.15" customHeight="1" x14ac:dyDescent="0.3">
      <c r="A424" s="69" t="s">
        <v>2318</v>
      </c>
      <c r="B424" s="82"/>
      <c r="C424" s="102" t="str">
        <f>MID(control[[#This Row],[Processo]],12,4)</f>
        <v/>
      </c>
      <c r="D424" s="102" t="str">
        <f>RIGHT(control[[#This Row],[Processo]],4)</f>
        <v/>
      </c>
      <c r="E424" s="85"/>
      <c r="F424" s="144"/>
      <c r="G424" s="82"/>
      <c r="H424" s="86"/>
      <c r="I424" s="144"/>
      <c r="J424" s="82"/>
      <c r="K424" s="144"/>
      <c r="L424" s="87"/>
      <c r="M424" s="87"/>
      <c r="N424" s="88"/>
      <c r="O424" s="82"/>
      <c r="P424" s="90"/>
      <c r="Q424" s="90"/>
      <c r="R424" s="91"/>
      <c r="S424" s="129"/>
      <c r="T424" s="170"/>
      <c r="U424" s="82"/>
      <c r="V424" s="101"/>
      <c r="W424" s="160"/>
      <c r="X424" s="161"/>
      <c r="Y424" s="97"/>
      <c r="Z424" s="88"/>
      <c r="AA424" s="131"/>
      <c r="AB424" s="88"/>
      <c r="AC424" s="89"/>
      <c r="AD424" s="146"/>
      <c r="AE424" s="88"/>
      <c r="AF424" s="132"/>
      <c r="AG424" s="294"/>
      <c r="AH424" s="88"/>
      <c r="AI424" s="132"/>
      <c r="AJ424" s="132"/>
      <c r="AK424" s="88"/>
      <c r="AL424" s="132"/>
      <c r="AM424" s="132"/>
      <c r="AN424" s="88"/>
      <c r="AO424" s="132"/>
      <c r="AP424" s="132"/>
      <c r="AQ424" s="132"/>
      <c r="AR424" s="132"/>
      <c r="AS424" s="132"/>
      <c r="AT424" s="147"/>
      <c r="AU424" s="101"/>
      <c r="AV424" s="1036"/>
    </row>
    <row r="425" spans="1:48" ht="35.15" customHeight="1" x14ac:dyDescent="0.3">
      <c r="A425" s="69" t="s">
        <v>2319</v>
      </c>
      <c r="B425" s="82"/>
      <c r="C425" s="102" t="str">
        <f>MID(control[[#This Row],[Processo]],12,4)</f>
        <v/>
      </c>
      <c r="D425" s="102" t="str">
        <f>RIGHT(control[[#This Row],[Processo]],4)</f>
        <v/>
      </c>
      <c r="E425" s="85"/>
      <c r="F425" s="144"/>
      <c r="G425" s="82"/>
      <c r="H425" s="86"/>
      <c r="I425" s="144"/>
      <c r="J425" s="82"/>
      <c r="K425" s="144"/>
      <c r="L425" s="87"/>
      <c r="M425" s="87"/>
      <c r="N425" s="88"/>
      <c r="O425" s="82"/>
      <c r="P425" s="90"/>
      <c r="Q425" s="90"/>
      <c r="R425" s="91"/>
      <c r="S425" s="129"/>
      <c r="T425" s="170"/>
      <c r="U425" s="82"/>
      <c r="V425" s="101"/>
      <c r="W425" s="160"/>
      <c r="X425" s="161"/>
      <c r="Y425" s="97"/>
      <c r="Z425" s="88"/>
      <c r="AA425" s="131"/>
      <c r="AB425" s="88"/>
      <c r="AC425" s="89"/>
      <c r="AD425" s="146"/>
      <c r="AE425" s="88"/>
      <c r="AF425" s="132"/>
      <c r="AG425" s="294"/>
      <c r="AH425" s="88"/>
      <c r="AI425" s="132"/>
      <c r="AJ425" s="132"/>
      <c r="AK425" s="88"/>
      <c r="AL425" s="132"/>
      <c r="AM425" s="132"/>
      <c r="AN425" s="88"/>
      <c r="AO425" s="132"/>
      <c r="AP425" s="132"/>
      <c r="AQ425" s="132"/>
      <c r="AR425" s="132"/>
      <c r="AS425" s="132"/>
      <c r="AT425" s="147"/>
      <c r="AU425" s="101"/>
      <c r="AV425" s="1036"/>
    </row>
    <row r="426" spans="1:48" ht="35.15" customHeight="1" x14ac:dyDescent="0.3">
      <c r="A426" s="69" t="s">
        <v>2320</v>
      </c>
      <c r="B426" s="82"/>
      <c r="C426" s="102" t="str">
        <f>MID(control[[#This Row],[Processo]],12,4)</f>
        <v/>
      </c>
      <c r="D426" s="102" t="str">
        <f>RIGHT(control[[#This Row],[Processo]],4)</f>
        <v/>
      </c>
      <c r="E426" s="85"/>
      <c r="F426" s="144"/>
      <c r="G426" s="82"/>
      <c r="H426" s="86"/>
      <c r="I426" s="144"/>
      <c r="J426" s="82"/>
      <c r="K426" s="144"/>
      <c r="L426" s="87"/>
      <c r="M426" s="87"/>
      <c r="N426" s="88"/>
      <c r="O426" s="82"/>
      <c r="P426" s="90"/>
      <c r="Q426" s="90"/>
      <c r="R426" s="91"/>
      <c r="S426" s="129"/>
      <c r="T426" s="170"/>
      <c r="U426" s="82"/>
      <c r="V426" s="101"/>
      <c r="W426" s="160"/>
      <c r="X426" s="161"/>
      <c r="Y426" s="97"/>
      <c r="Z426" s="88"/>
      <c r="AA426" s="131"/>
      <c r="AB426" s="88"/>
      <c r="AC426" s="89"/>
      <c r="AD426" s="146"/>
      <c r="AE426" s="88"/>
      <c r="AF426" s="132"/>
      <c r="AG426" s="294"/>
      <c r="AH426" s="88"/>
      <c r="AI426" s="132"/>
      <c r="AJ426" s="132"/>
      <c r="AK426" s="88"/>
      <c r="AL426" s="132"/>
      <c r="AM426" s="132"/>
      <c r="AN426" s="88"/>
      <c r="AO426" s="132"/>
      <c r="AP426" s="132"/>
      <c r="AQ426" s="132"/>
      <c r="AR426" s="132"/>
      <c r="AS426" s="132"/>
      <c r="AT426" s="147"/>
      <c r="AU426" s="101"/>
      <c r="AV426" s="1036"/>
    </row>
    <row r="427" spans="1:48" ht="35.15" customHeight="1" x14ac:dyDescent="0.3">
      <c r="A427" s="69" t="s">
        <v>2321</v>
      </c>
      <c r="B427" s="82"/>
      <c r="C427" s="102" t="str">
        <f>MID(control[[#This Row],[Processo]],12,4)</f>
        <v/>
      </c>
      <c r="D427" s="102" t="str">
        <f>RIGHT(control[[#This Row],[Processo]],4)</f>
        <v/>
      </c>
      <c r="E427" s="85"/>
      <c r="F427" s="144"/>
      <c r="G427" s="82"/>
      <c r="H427" s="86"/>
      <c r="I427" s="144"/>
      <c r="J427" s="82"/>
      <c r="K427" s="144"/>
      <c r="L427" s="87"/>
      <c r="M427" s="87"/>
      <c r="N427" s="88"/>
      <c r="O427" s="82"/>
      <c r="P427" s="90"/>
      <c r="Q427" s="90"/>
      <c r="R427" s="91"/>
      <c r="S427" s="129"/>
      <c r="T427" s="170"/>
      <c r="U427" s="82"/>
      <c r="V427" s="101"/>
      <c r="W427" s="160"/>
      <c r="X427" s="161"/>
      <c r="Y427" s="97"/>
      <c r="Z427" s="88"/>
      <c r="AA427" s="131"/>
      <c r="AB427" s="88"/>
      <c r="AC427" s="89"/>
      <c r="AD427" s="146"/>
      <c r="AE427" s="88"/>
      <c r="AF427" s="132"/>
      <c r="AG427" s="294"/>
      <c r="AH427" s="88"/>
      <c r="AI427" s="132"/>
      <c r="AJ427" s="132"/>
      <c r="AK427" s="88"/>
      <c r="AL427" s="132"/>
      <c r="AM427" s="132"/>
      <c r="AN427" s="88"/>
      <c r="AO427" s="132"/>
      <c r="AP427" s="132"/>
      <c r="AQ427" s="132"/>
      <c r="AR427" s="132"/>
      <c r="AS427" s="132"/>
      <c r="AT427" s="147"/>
      <c r="AU427" s="101"/>
      <c r="AV427" s="1036"/>
    </row>
    <row r="428" spans="1:48" ht="35.15" customHeight="1" x14ac:dyDescent="0.3">
      <c r="A428" s="69" t="s">
        <v>2322</v>
      </c>
      <c r="B428" s="82"/>
      <c r="C428" s="102" t="str">
        <f>MID(control[[#This Row],[Processo]],12,4)</f>
        <v/>
      </c>
      <c r="D428" s="102" t="str">
        <f>RIGHT(control[[#This Row],[Processo]],4)</f>
        <v/>
      </c>
      <c r="E428" s="85"/>
      <c r="F428" s="144"/>
      <c r="G428" s="82"/>
      <c r="H428" s="86"/>
      <c r="I428" s="144"/>
      <c r="J428" s="82"/>
      <c r="K428" s="144"/>
      <c r="L428" s="87"/>
      <c r="M428" s="87"/>
      <c r="N428" s="88"/>
      <c r="O428" s="82"/>
      <c r="P428" s="90"/>
      <c r="Q428" s="90"/>
      <c r="R428" s="91"/>
      <c r="S428" s="129"/>
      <c r="T428" s="170"/>
      <c r="U428" s="82"/>
      <c r="V428" s="101"/>
      <c r="W428" s="160"/>
      <c r="X428" s="161"/>
      <c r="Y428" s="97"/>
      <c r="Z428" s="88"/>
      <c r="AA428" s="131"/>
      <c r="AB428" s="88"/>
      <c r="AC428" s="89"/>
      <c r="AD428" s="146"/>
      <c r="AE428" s="88"/>
      <c r="AF428" s="132"/>
      <c r="AG428" s="294"/>
      <c r="AH428" s="88"/>
      <c r="AI428" s="132"/>
      <c r="AJ428" s="132"/>
      <c r="AK428" s="88"/>
      <c r="AL428" s="132"/>
      <c r="AM428" s="132"/>
      <c r="AN428" s="88"/>
      <c r="AO428" s="132"/>
      <c r="AP428" s="132"/>
      <c r="AQ428" s="132"/>
      <c r="AR428" s="132"/>
      <c r="AS428" s="132"/>
      <c r="AT428" s="147"/>
      <c r="AU428" s="101"/>
      <c r="AV428" s="1036"/>
    </row>
    <row r="429" spans="1:48" ht="35.15" customHeight="1" x14ac:dyDescent="0.3">
      <c r="A429" s="69" t="s">
        <v>2323</v>
      </c>
      <c r="B429" s="82"/>
      <c r="C429" s="102" t="str">
        <f>MID(control[[#This Row],[Processo]],12,4)</f>
        <v/>
      </c>
      <c r="D429" s="102" t="str">
        <f>RIGHT(control[[#This Row],[Processo]],4)</f>
        <v/>
      </c>
      <c r="E429" s="85"/>
      <c r="F429" s="144"/>
      <c r="G429" s="82"/>
      <c r="H429" s="86"/>
      <c r="I429" s="144"/>
      <c r="J429" s="82"/>
      <c r="K429" s="144"/>
      <c r="L429" s="87"/>
      <c r="M429" s="87"/>
      <c r="N429" s="88"/>
      <c r="O429" s="82"/>
      <c r="P429" s="90"/>
      <c r="Q429" s="90"/>
      <c r="R429" s="91"/>
      <c r="S429" s="129"/>
      <c r="T429" s="170"/>
      <c r="U429" s="82"/>
      <c r="V429" s="101"/>
      <c r="W429" s="160"/>
      <c r="X429" s="161"/>
      <c r="Y429" s="97"/>
      <c r="Z429" s="88"/>
      <c r="AA429" s="131"/>
      <c r="AB429" s="88"/>
      <c r="AC429" s="89"/>
      <c r="AD429" s="146"/>
      <c r="AE429" s="88"/>
      <c r="AF429" s="132"/>
      <c r="AG429" s="294"/>
      <c r="AH429" s="88"/>
      <c r="AI429" s="132"/>
      <c r="AJ429" s="132"/>
      <c r="AK429" s="88"/>
      <c r="AL429" s="132"/>
      <c r="AM429" s="132"/>
      <c r="AN429" s="88"/>
      <c r="AO429" s="132"/>
      <c r="AP429" s="132"/>
      <c r="AQ429" s="132"/>
      <c r="AR429" s="132"/>
      <c r="AS429" s="132"/>
      <c r="AT429" s="147"/>
      <c r="AU429" s="101"/>
      <c r="AV429" s="1036"/>
    </row>
    <row r="430" spans="1:48" ht="35.15" customHeight="1" x14ac:dyDescent="0.3">
      <c r="A430" s="69" t="s">
        <v>2324</v>
      </c>
      <c r="B430" s="82"/>
      <c r="C430" s="102" t="str">
        <f>MID(control[[#This Row],[Processo]],12,4)</f>
        <v/>
      </c>
      <c r="D430" s="102" t="str">
        <f>RIGHT(control[[#This Row],[Processo]],4)</f>
        <v/>
      </c>
      <c r="E430" s="85"/>
      <c r="F430" s="144"/>
      <c r="G430" s="82"/>
      <c r="H430" s="86"/>
      <c r="I430" s="144"/>
      <c r="J430" s="82"/>
      <c r="K430" s="144"/>
      <c r="L430" s="87"/>
      <c r="M430" s="87"/>
      <c r="N430" s="88"/>
      <c r="O430" s="82"/>
      <c r="P430" s="90"/>
      <c r="Q430" s="90"/>
      <c r="R430" s="91"/>
      <c r="S430" s="129"/>
      <c r="T430" s="170"/>
      <c r="U430" s="82"/>
      <c r="V430" s="101"/>
      <c r="W430" s="160"/>
      <c r="X430" s="161"/>
      <c r="Y430" s="97"/>
      <c r="Z430" s="88"/>
      <c r="AA430" s="131"/>
      <c r="AB430" s="88"/>
      <c r="AC430" s="89"/>
      <c r="AD430" s="146"/>
      <c r="AE430" s="88"/>
      <c r="AF430" s="132"/>
      <c r="AG430" s="294"/>
      <c r="AH430" s="88"/>
      <c r="AI430" s="132"/>
      <c r="AJ430" s="132"/>
      <c r="AK430" s="88"/>
      <c r="AL430" s="132"/>
      <c r="AM430" s="132"/>
      <c r="AN430" s="88"/>
      <c r="AO430" s="132"/>
      <c r="AP430" s="132"/>
      <c r="AQ430" s="132"/>
      <c r="AR430" s="132"/>
      <c r="AS430" s="132"/>
      <c r="AT430" s="147"/>
      <c r="AU430" s="101"/>
      <c r="AV430" s="1036"/>
    </row>
    <row r="431" spans="1:48" ht="35.15" customHeight="1" x14ac:dyDescent="0.3">
      <c r="A431" s="69" t="s">
        <v>2325</v>
      </c>
      <c r="B431" s="82"/>
      <c r="C431" s="102" t="str">
        <f>MID(control[[#This Row],[Processo]],12,4)</f>
        <v/>
      </c>
      <c r="D431" s="102" t="str">
        <f>RIGHT(control[[#This Row],[Processo]],4)</f>
        <v/>
      </c>
      <c r="E431" s="85"/>
      <c r="F431" s="144"/>
      <c r="G431" s="82"/>
      <c r="H431" s="86"/>
      <c r="I431" s="144"/>
      <c r="J431" s="82"/>
      <c r="K431" s="144"/>
      <c r="L431" s="87"/>
      <c r="M431" s="87"/>
      <c r="N431" s="88"/>
      <c r="O431" s="82"/>
      <c r="P431" s="90"/>
      <c r="Q431" s="90"/>
      <c r="R431" s="91"/>
      <c r="S431" s="129"/>
      <c r="T431" s="170"/>
      <c r="U431" s="82"/>
      <c r="V431" s="101"/>
      <c r="W431" s="160"/>
      <c r="X431" s="161"/>
      <c r="Y431" s="97"/>
      <c r="Z431" s="88"/>
      <c r="AA431" s="131"/>
      <c r="AB431" s="88"/>
      <c r="AC431" s="89"/>
      <c r="AD431" s="146"/>
      <c r="AE431" s="88"/>
      <c r="AF431" s="132"/>
      <c r="AG431" s="294"/>
      <c r="AH431" s="88"/>
      <c r="AI431" s="132"/>
      <c r="AJ431" s="132"/>
      <c r="AK431" s="88"/>
      <c r="AL431" s="132"/>
      <c r="AM431" s="132"/>
      <c r="AN431" s="88"/>
      <c r="AO431" s="132"/>
      <c r="AP431" s="132"/>
      <c r="AQ431" s="132"/>
      <c r="AR431" s="132"/>
      <c r="AS431" s="132"/>
      <c r="AT431" s="147"/>
      <c r="AU431" s="101"/>
      <c r="AV431" s="1036"/>
    </row>
    <row r="432" spans="1:48" ht="35.15" customHeight="1" x14ac:dyDescent="0.3">
      <c r="A432" s="69" t="s">
        <v>2326</v>
      </c>
      <c r="B432" s="82"/>
      <c r="C432" s="102" t="str">
        <f>MID(control[[#This Row],[Processo]],12,4)</f>
        <v/>
      </c>
      <c r="D432" s="102" t="str">
        <f>RIGHT(control[[#This Row],[Processo]],4)</f>
        <v/>
      </c>
      <c r="E432" s="85"/>
      <c r="F432" s="144"/>
      <c r="G432" s="82"/>
      <c r="H432" s="86"/>
      <c r="I432" s="144"/>
      <c r="J432" s="82"/>
      <c r="K432" s="144"/>
      <c r="L432" s="87"/>
      <c r="M432" s="87"/>
      <c r="N432" s="88"/>
      <c r="O432" s="82"/>
      <c r="P432" s="90"/>
      <c r="Q432" s="90"/>
      <c r="R432" s="91"/>
      <c r="S432" s="129"/>
      <c r="T432" s="170"/>
      <c r="U432" s="82"/>
      <c r="V432" s="101"/>
      <c r="W432" s="160"/>
      <c r="X432" s="161"/>
      <c r="Y432" s="97"/>
      <c r="Z432" s="88"/>
      <c r="AA432" s="131"/>
      <c r="AB432" s="88"/>
      <c r="AC432" s="89"/>
      <c r="AD432" s="146"/>
      <c r="AE432" s="88"/>
      <c r="AF432" s="132"/>
      <c r="AG432" s="294"/>
      <c r="AH432" s="88"/>
      <c r="AI432" s="132"/>
      <c r="AJ432" s="132"/>
      <c r="AK432" s="88"/>
      <c r="AL432" s="132"/>
      <c r="AM432" s="132"/>
      <c r="AN432" s="88"/>
      <c r="AO432" s="132"/>
      <c r="AP432" s="132"/>
      <c r="AQ432" s="132"/>
      <c r="AR432" s="132"/>
      <c r="AS432" s="132"/>
      <c r="AT432" s="147"/>
      <c r="AU432" s="101"/>
      <c r="AV432" s="1036"/>
    </row>
    <row r="433" spans="1:48" ht="35.15" customHeight="1" x14ac:dyDescent="0.3">
      <c r="A433" s="69" t="s">
        <v>2327</v>
      </c>
      <c r="B433" s="82"/>
      <c r="C433" s="102" t="str">
        <f>MID(control[[#This Row],[Processo]],12,4)</f>
        <v/>
      </c>
      <c r="D433" s="102" t="str">
        <f>RIGHT(control[[#This Row],[Processo]],4)</f>
        <v/>
      </c>
      <c r="E433" s="85"/>
      <c r="F433" s="144"/>
      <c r="G433" s="82"/>
      <c r="H433" s="86"/>
      <c r="I433" s="144"/>
      <c r="J433" s="82"/>
      <c r="K433" s="144"/>
      <c r="L433" s="87"/>
      <c r="M433" s="87"/>
      <c r="N433" s="88"/>
      <c r="O433" s="82"/>
      <c r="P433" s="90"/>
      <c r="Q433" s="90"/>
      <c r="R433" s="91"/>
      <c r="S433" s="129"/>
      <c r="T433" s="170"/>
      <c r="U433" s="82"/>
      <c r="V433" s="101"/>
      <c r="W433" s="160"/>
      <c r="X433" s="161"/>
      <c r="Y433" s="97"/>
      <c r="Z433" s="88"/>
      <c r="AA433" s="131"/>
      <c r="AB433" s="88"/>
      <c r="AC433" s="89"/>
      <c r="AD433" s="146"/>
      <c r="AE433" s="88"/>
      <c r="AF433" s="132"/>
      <c r="AG433" s="294"/>
      <c r="AH433" s="88"/>
      <c r="AI433" s="132"/>
      <c r="AJ433" s="132"/>
      <c r="AK433" s="88"/>
      <c r="AL433" s="132"/>
      <c r="AM433" s="132"/>
      <c r="AN433" s="88"/>
      <c r="AO433" s="132"/>
      <c r="AP433" s="132"/>
      <c r="AQ433" s="132"/>
      <c r="AR433" s="132"/>
      <c r="AS433" s="132"/>
      <c r="AT433" s="147"/>
      <c r="AU433" s="101"/>
      <c r="AV433" s="1036"/>
    </row>
    <row r="434" spans="1:48" ht="35.15" customHeight="1" x14ac:dyDescent="0.3">
      <c r="A434" s="69" t="s">
        <v>2328</v>
      </c>
      <c r="B434" s="82"/>
      <c r="C434" s="102" t="str">
        <f>MID(control[[#This Row],[Processo]],12,4)</f>
        <v/>
      </c>
      <c r="D434" s="102" t="str">
        <f>RIGHT(control[[#This Row],[Processo]],4)</f>
        <v/>
      </c>
      <c r="E434" s="85"/>
      <c r="F434" s="144"/>
      <c r="G434" s="82"/>
      <c r="H434" s="86"/>
      <c r="I434" s="144"/>
      <c r="J434" s="82"/>
      <c r="K434" s="144"/>
      <c r="L434" s="87"/>
      <c r="M434" s="87"/>
      <c r="N434" s="88"/>
      <c r="O434" s="82"/>
      <c r="P434" s="90"/>
      <c r="Q434" s="90"/>
      <c r="R434" s="150"/>
      <c r="S434" s="129"/>
      <c r="T434" s="170"/>
      <c r="U434" s="82"/>
      <c r="V434" s="101"/>
      <c r="W434" s="160"/>
      <c r="X434" s="161"/>
      <c r="Y434" s="97"/>
      <c r="Z434" s="88"/>
      <c r="AA434" s="131"/>
      <c r="AB434" s="88"/>
      <c r="AC434" s="89"/>
      <c r="AD434" s="146"/>
      <c r="AE434" s="88"/>
      <c r="AF434" s="132"/>
      <c r="AG434" s="294"/>
      <c r="AH434" s="88"/>
      <c r="AI434" s="132"/>
      <c r="AJ434" s="132"/>
      <c r="AK434" s="88"/>
      <c r="AL434" s="132"/>
      <c r="AM434" s="132"/>
      <c r="AN434" s="88"/>
      <c r="AO434" s="132"/>
      <c r="AP434" s="132"/>
      <c r="AQ434" s="132"/>
      <c r="AR434" s="132"/>
      <c r="AS434" s="132"/>
      <c r="AT434" s="147"/>
      <c r="AU434" s="101"/>
      <c r="AV434" s="1036"/>
    </row>
    <row r="435" spans="1:48" ht="35.15" customHeight="1" x14ac:dyDescent="0.3">
      <c r="A435" s="69" t="s">
        <v>2329</v>
      </c>
      <c r="B435" s="82"/>
      <c r="C435" s="102" t="str">
        <f>MID(control[[#This Row],[Processo]],12,4)</f>
        <v/>
      </c>
      <c r="D435" s="102" t="str">
        <f>RIGHT(control[[#This Row],[Processo]],4)</f>
        <v/>
      </c>
      <c r="E435" s="85"/>
      <c r="F435" s="144"/>
      <c r="G435" s="82"/>
      <c r="H435" s="86"/>
      <c r="I435" s="144"/>
      <c r="J435" s="82"/>
      <c r="K435" s="144"/>
      <c r="L435" s="87"/>
      <c r="M435" s="87"/>
      <c r="N435" s="88"/>
      <c r="O435" s="82"/>
      <c r="P435" s="90"/>
      <c r="Q435" s="90"/>
      <c r="R435" s="150"/>
      <c r="S435" s="129"/>
      <c r="T435" s="170"/>
      <c r="U435" s="82"/>
      <c r="V435" s="101"/>
      <c r="W435" s="160"/>
      <c r="X435" s="161"/>
      <c r="Y435" s="97"/>
      <c r="Z435" s="88"/>
      <c r="AA435" s="131"/>
      <c r="AB435" s="88"/>
      <c r="AC435" s="89"/>
      <c r="AD435" s="146"/>
      <c r="AE435" s="88"/>
      <c r="AF435" s="132"/>
      <c r="AG435" s="294"/>
      <c r="AH435" s="88"/>
      <c r="AI435" s="132"/>
      <c r="AJ435" s="132"/>
      <c r="AK435" s="88"/>
      <c r="AL435" s="132"/>
      <c r="AM435" s="132"/>
      <c r="AN435" s="88"/>
      <c r="AO435" s="132"/>
      <c r="AP435" s="132"/>
      <c r="AQ435" s="132"/>
      <c r="AR435" s="132"/>
      <c r="AS435" s="132"/>
      <c r="AT435" s="147"/>
      <c r="AU435" s="101"/>
      <c r="AV435" s="1036"/>
    </row>
    <row r="436" spans="1:48" ht="35.15" customHeight="1" x14ac:dyDescent="0.3">
      <c r="A436" s="69" t="s">
        <v>2330</v>
      </c>
      <c r="B436" s="82"/>
      <c r="C436" s="102" t="str">
        <f>MID(control[[#This Row],[Processo]],12,4)</f>
        <v/>
      </c>
      <c r="D436" s="102" t="str">
        <f>RIGHT(control[[#This Row],[Processo]],4)</f>
        <v/>
      </c>
      <c r="E436" s="85"/>
      <c r="F436" s="144"/>
      <c r="G436" s="82"/>
      <c r="H436" s="86"/>
      <c r="I436" s="144"/>
      <c r="J436" s="82"/>
      <c r="K436" s="144"/>
      <c r="L436" s="87"/>
      <c r="M436" s="87"/>
      <c r="N436" s="88"/>
      <c r="O436" s="82"/>
      <c r="P436" s="90"/>
      <c r="Q436" s="90"/>
      <c r="R436" s="150"/>
      <c r="S436" s="129"/>
      <c r="T436" s="170"/>
      <c r="U436" s="82"/>
      <c r="V436" s="101"/>
      <c r="W436" s="160"/>
      <c r="X436" s="161"/>
      <c r="Y436" s="97"/>
      <c r="Z436" s="88"/>
      <c r="AA436" s="131"/>
      <c r="AB436" s="88"/>
      <c r="AC436" s="89"/>
      <c r="AD436" s="146"/>
      <c r="AE436" s="88"/>
      <c r="AF436" s="132"/>
      <c r="AG436" s="294"/>
      <c r="AH436" s="88"/>
      <c r="AI436" s="132"/>
      <c r="AJ436" s="132"/>
      <c r="AK436" s="88"/>
      <c r="AL436" s="132"/>
      <c r="AM436" s="132"/>
      <c r="AN436" s="88"/>
      <c r="AO436" s="132"/>
      <c r="AP436" s="132"/>
      <c r="AQ436" s="132"/>
      <c r="AR436" s="132"/>
      <c r="AS436" s="132"/>
      <c r="AT436" s="147"/>
      <c r="AU436" s="101"/>
      <c r="AV436" s="1036"/>
    </row>
    <row r="437" spans="1:48" ht="35.15" customHeight="1" x14ac:dyDescent="0.3">
      <c r="A437" s="69" t="s">
        <v>2331</v>
      </c>
      <c r="B437" s="82"/>
      <c r="C437" s="102" t="str">
        <f>MID(control[[#This Row],[Processo]],12,4)</f>
        <v/>
      </c>
      <c r="D437" s="102" t="str">
        <f>RIGHT(control[[#This Row],[Processo]],4)</f>
        <v/>
      </c>
      <c r="E437" s="85"/>
      <c r="F437" s="144"/>
      <c r="G437" s="82"/>
      <c r="H437" s="86"/>
      <c r="I437" s="144"/>
      <c r="J437" s="82"/>
      <c r="K437" s="144"/>
      <c r="L437" s="87"/>
      <c r="M437" s="87"/>
      <c r="N437" s="88"/>
      <c r="O437" s="82"/>
      <c r="P437" s="90"/>
      <c r="Q437" s="90"/>
      <c r="R437" s="91"/>
      <c r="S437" s="129"/>
      <c r="T437" s="170"/>
      <c r="U437" s="82"/>
      <c r="V437" s="101"/>
      <c r="W437" s="160"/>
      <c r="X437" s="161"/>
      <c r="Y437" s="97"/>
      <c r="Z437" s="88"/>
      <c r="AA437" s="131"/>
      <c r="AB437" s="88"/>
      <c r="AC437" s="89"/>
      <c r="AD437" s="146"/>
      <c r="AE437" s="88"/>
      <c r="AF437" s="132"/>
      <c r="AG437" s="294"/>
      <c r="AH437" s="88"/>
      <c r="AI437" s="132"/>
      <c r="AJ437" s="132"/>
      <c r="AK437" s="88"/>
      <c r="AL437" s="132"/>
      <c r="AM437" s="132"/>
      <c r="AN437" s="88"/>
      <c r="AO437" s="132"/>
      <c r="AP437" s="132"/>
      <c r="AQ437" s="132"/>
      <c r="AR437" s="132"/>
      <c r="AS437" s="132"/>
      <c r="AT437" s="147"/>
      <c r="AU437" s="101"/>
      <c r="AV437" s="1036"/>
    </row>
    <row r="438" spans="1:48" ht="35.15" customHeight="1" x14ac:dyDescent="0.3">
      <c r="A438" s="69" t="s">
        <v>2332</v>
      </c>
      <c r="B438" s="82"/>
      <c r="C438" s="102" t="str">
        <f>MID(control[[#This Row],[Processo]],12,4)</f>
        <v/>
      </c>
      <c r="D438" s="102" t="str">
        <f>RIGHT(control[[#This Row],[Processo]],4)</f>
        <v/>
      </c>
      <c r="E438" s="85"/>
      <c r="F438" s="144"/>
      <c r="G438" s="82"/>
      <c r="H438" s="86"/>
      <c r="I438" s="144"/>
      <c r="J438" s="82"/>
      <c r="K438" s="144"/>
      <c r="L438" s="87"/>
      <c r="M438" s="87"/>
      <c r="N438" s="88"/>
      <c r="O438" s="82"/>
      <c r="P438" s="90"/>
      <c r="Q438" s="90"/>
      <c r="R438" s="91"/>
      <c r="S438" s="129"/>
      <c r="T438" s="170"/>
      <c r="U438" s="82"/>
      <c r="V438" s="101"/>
      <c r="W438" s="160"/>
      <c r="X438" s="161"/>
      <c r="Y438" s="97"/>
      <c r="Z438" s="88"/>
      <c r="AA438" s="131"/>
      <c r="AB438" s="88"/>
      <c r="AC438" s="89"/>
      <c r="AD438" s="146"/>
      <c r="AE438" s="88"/>
      <c r="AF438" s="132"/>
      <c r="AG438" s="294"/>
      <c r="AH438" s="88"/>
      <c r="AI438" s="132"/>
      <c r="AJ438" s="132"/>
      <c r="AK438" s="88"/>
      <c r="AL438" s="132"/>
      <c r="AM438" s="132"/>
      <c r="AN438" s="88"/>
      <c r="AO438" s="132"/>
      <c r="AP438" s="132"/>
      <c r="AQ438" s="132"/>
      <c r="AR438" s="132"/>
      <c r="AS438" s="132"/>
      <c r="AT438" s="147"/>
      <c r="AU438" s="101"/>
      <c r="AV438" s="1036"/>
    </row>
    <row r="439" spans="1:48" ht="35.15" customHeight="1" x14ac:dyDescent="0.3">
      <c r="A439" s="69" t="s">
        <v>2333</v>
      </c>
      <c r="B439" s="82"/>
      <c r="C439" s="102" t="str">
        <f>MID(control[[#This Row],[Processo]],12,4)</f>
        <v/>
      </c>
      <c r="D439" s="102" t="str">
        <f>RIGHT(control[[#This Row],[Processo]],4)</f>
        <v/>
      </c>
      <c r="E439" s="85"/>
      <c r="F439" s="144"/>
      <c r="G439" s="82"/>
      <c r="H439" s="86"/>
      <c r="I439" s="144"/>
      <c r="J439" s="82"/>
      <c r="K439" s="144"/>
      <c r="L439" s="87"/>
      <c r="M439" s="87"/>
      <c r="N439" s="88"/>
      <c r="O439" s="82"/>
      <c r="P439" s="90"/>
      <c r="Q439" s="90"/>
      <c r="R439" s="91"/>
      <c r="S439" s="129"/>
      <c r="T439" s="170"/>
      <c r="U439" s="82"/>
      <c r="V439" s="101"/>
      <c r="W439" s="160"/>
      <c r="X439" s="161"/>
      <c r="Y439" s="97"/>
      <c r="Z439" s="88"/>
      <c r="AA439" s="131"/>
      <c r="AB439" s="88"/>
      <c r="AC439" s="89"/>
      <c r="AD439" s="146"/>
      <c r="AE439" s="88"/>
      <c r="AF439" s="132"/>
      <c r="AG439" s="294"/>
      <c r="AH439" s="88"/>
      <c r="AI439" s="132"/>
      <c r="AJ439" s="132"/>
      <c r="AK439" s="88"/>
      <c r="AL439" s="132"/>
      <c r="AM439" s="132"/>
      <c r="AN439" s="88"/>
      <c r="AO439" s="132"/>
      <c r="AP439" s="132"/>
      <c r="AQ439" s="132"/>
      <c r="AR439" s="132"/>
      <c r="AS439" s="132"/>
      <c r="AT439" s="147"/>
      <c r="AU439" s="101"/>
      <c r="AV439" s="1036"/>
    </row>
    <row r="440" spans="1:48" ht="35.15" customHeight="1" x14ac:dyDescent="0.3">
      <c r="A440" s="69" t="s">
        <v>2334</v>
      </c>
      <c r="B440" s="82"/>
      <c r="C440" s="102" t="str">
        <f>MID(control[[#This Row],[Processo]],12,4)</f>
        <v/>
      </c>
      <c r="D440" s="102" t="str">
        <f>RIGHT(control[[#This Row],[Processo]],4)</f>
        <v/>
      </c>
      <c r="E440" s="85"/>
      <c r="F440" s="144"/>
      <c r="G440" s="82"/>
      <c r="H440" s="86"/>
      <c r="I440" s="144"/>
      <c r="J440" s="82"/>
      <c r="K440" s="144"/>
      <c r="L440" s="87"/>
      <c r="M440" s="87"/>
      <c r="N440" s="88"/>
      <c r="O440" s="82"/>
      <c r="P440" s="90"/>
      <c r="Q440" s="90"/>
      <c r="R440" s="91"/>
      <c r="S440" s="129"/>
      <c r="T440" s="170"/>
      <c r="U440" s="82"/>
      <c r="V440" s="101"/>
      <c r="W440" s="160"/>
      <c r="X440" s="161"/>
      <c r="Y440" s="97"/>
      <c r="Z440" s="88"/>
      <c r="AA440" s="131"/>
      <c r="AB440" s="88"/>
      <c r="AC440" s="89"/>
      <c r="AD440" s="146"/>
      <c r="AE440" s="88"/>
      <c r="AF440" s="132"/>
      <c r="AG440" s="294"/>
      <c r="AH440" s="88"/>
      <c r="AI440" s="132"/>
      <c r="AJ440" s="132"/>
      <c r="AK440" s="88"/>
      <c r="AL440" s="132"/>
      <c r="AM440" s="132"/>
      <c r="AN440" s="88"/>
      <c r="AO440" s="132"/>
      <c r="AP440" s="132"/>
      <c r="AQ440" s="132"/>
      <c r="AR440" s="132"/>
      <c r="AS440" s="132"/>
      <c r="AT440" s="147"/>
      <c r="AU440" s="101"/>
      <c r="AV440" s="1036"/>
    </row>
    <row r="441" spans="1:48" ht="35.15" customHeight="1" x14ac:dyDescent="0.3">
      <c r="A441" s="69" t="s">
        <v>2335</v>
      </c>
      <c r="B441" s="82"/>
      <c r="C441" s="102" t="str">
        <f>MID(control[[#This Row],[Processo]],12,4)</f>
        <v/>
      </c>
      <c r="D441" s="102" t="str">
        <f>RIGHT(control[[#This Row],[Processo]],4)</f>
        <v/>
      </c>
      <c r="E441" s="85"/>
      <c r="F441" s="144"/>
      <c r="G441" s="82"/>
      <c r="H441" s="86"/>
      <c r="I441" s="144"/>
      <c r="J441" s="82"/>
      <c r="K441" s="144"/>
      <c r="L441" s="87"/>
      <c r="M441" s="87"/>
      <c r="N441" s="88"/>
      <c r="O441" s="82"/>
      <c r="P441" s="90"/>
      <c r="Q441" s="90"/>
      <c r="R441" s="91"/>
      <c r="S441" s="129"/>
      <c r="T441" s="170"/>
      <c r="U441" s="82"/>
      <c r="V441" s="101"/>
      <c r="W441" s="160"/>
      <c r="X441" s="161"/>
      <c r="Y441" s="97"/>
      <c r="Z441" s="88"/>
      <c r="AA441" s="131"/>
      <c r="AB441" s="88"/>
      <c r="AC441" s="89"/>
      <c r="AD441" s="146"/>
      <c r="AE441" s="88"/>
      <c r="AF441" s="132"/>
      <c r="AG441" s="294"/>
      <c r="AH441" s="88"/>
      <c r="AI441" s="132"/>
      <c r="AJ441" s="132"/>
      <c r="AK441" s="88"/>
      <c r="AL441" s="132"/>
      <c r="AM441" s="132"/>
      <c r="AN441" s="88"/>
      <c r="AO441" s="132"/>
      <c r="AP441" s="132"/>
      <c r="AQ441" s="132"/>
      <c r="AR441" s="132"/>
      <c r="AS441" s="132"/>
      <c r="AT441" s="147"/>
      <c r="AU441" s="101"/>
      <c r="AV441" s="1036"/>
    </row>
    <row r="442" spans="1:48" ht="35.15" customHeight="1" x14ac:dyDescent="0.3">
      <c r="A442" s="69" t="s">
        <v>2336</v>
      </c>
      <c r="B442" s="82"/>
      <c r="C442" s="102" t="str">
        <f>MID(control[[#This Row],[Processo]],12,4)</f>
        <v/>
      </c>
      <c r="D442" s="102" t="str">
        <f>RIGHT(control[[#This Row],[Processo]],4)</f>
        <v/>
      </c>
      <c r="E442" s="85"/>
      <c r="F442" s="144"/>
      <c r="G442" s="82"/>
      <c r="H442" s="86"/>
      <c r="I442" s="144"/>
      <c r="J442" s="82"/>
      <c r="K442" s="144"/>
      <c r="L442" s="87"/>
      <c r="M442" s="87"/>
      <c r="N442" s="88"/>
      <c r="O442" s="82"/>
      <c r="P442" s="90"/>
      <c r="Q442" s="90"/>
      <c r="R442" s="91"/>
      <c r="S442" s="129"/>
      <c r="T442" s="170"/>
      <c r="U442" s="82"/>
      <c r="V442" s="101"/>
      <c r="W442" s="160"/>
      <c r="X442" s="161"/>
      <c r="Y442" s="97"/>
      <c r="Z442" s="88"/>
      <c r="AA442" s="131"/>
      <c r="AB442" s="88"/>
      <c r="AC442" s="89"/>
      <c r="AD442" s="146"/>
      <c r="AE442" s="88"/>
      <c r="AF442" s="132"/>
      <c r="AG442" s="294"/>
      <c r="AH442" s="88"/>
      <c r="AI442" s="132"/>
      <c r="AJ442" s="132"/>
      <c r="AK442" s="88"/>
      <c r="AL442" s="132"/>
      <c r="AM442" s="132"/>
      <c r="AN442" s="88"/>
      <c r="AO442" s="132"/>
      <c r="AP442" s="132"/>
      <c r="AQ442" s="132"/>
      <c r="AR442" s="132"/>
      <c r="AS442" s="132"/>
      <c r="AT442" s="147"/>
      <c r="AU442" s="101"/>
      <c r="AV442" s="1036"/>
    </row>
    <row r="443" spans="1:48" ht="35.15" customHeight="1" x14ac:dyDescent="0.3">
      <c r="A443" s="69" t="s">
        <v>2337</v>
      </c>
      <c r="B443" s="82"/>
      <c r="C443" s="102" t="str">
        <f>MID(control[[#This Row],[Processo]],12,4)</f>
        <v/>
      </c>
      <c r="D443" s="102" t="str">
        <f>RIGHT(control[[#This Row],[Processo]],4)</f>
        <v/>
      </c>
      <c r="E443" s="85"/>
      <c r="F443" s="144"/>
      <c r="G443" s="82"/>
      <c r="H443" s="86"/>
      <c r="I443" s="144"/>
      <c r="J443" s="82"/>
      <c r="K443" s="144"/>
      <c r="L443" s="87"/>
      <c r="M443" s="87"/>
      <c r="N443" s="88"/>
      <c r="O443" s="82"/>
      <c r="P443" s="90"/>
      <c r="Q443" s="90"/>
      <c r="R443" s="91"/>
      <c r="S443" s="129"/>
      <c r="T443" s="170"/>
      <c r="U443" s="82"/>
      <c r="V443" s="101"/>
      <c r="W443" s="160"/>
      <c r="X443" s="161"/>
      <c r="Y443" s="97"/>
      <c r="Z443" s="88"/>
      <c r="AA443" s="131"/>
      <c r="AB443" s="88"/>
      <c r="AC443" s="89"/>
      <c r="AD443" s="146"/>
      <c r="AE443" s="88"/>
      <c r="AF443" s="132"/>
      <c r="AG443" s="294"/>
      <c r="AH443" s="88"/>
      <c r="AI443" s="132"/>
      <c r="AJ443" s="132"/>
      <c r="AK443" s="88"/>
      <c r="AL443" s="132"/>
      <c r="AM443" s="132"/>
      <c r="AN443" s="88"/>
      <c r="AO443" s="132"/>
      <c r="AP443" s="132"/>
      <c r="AQ443" s="132"/>
      <c r="AR443" s="132"/>
      <c r="AS443" s="132"/>
      <c r="AT443" s="147"/>
      <c r="AU443" s="101"/>
      <c r="AV443" s="1036"/>
    </row>
    <row r="444" spans="1:48" ht="35.15" customHeight="1" x14ac:dyDescent="0.3">
      <c r="A444" s="69" t="s">
        <v>2338</v>
      </c>
      <c r="B444" s="82"/>
      <c r="C444" s="102" t="str">
        <f>MID(control[[#This Row],[Processo]],12,4)</f>
        <v/>
      </c>
      <c r="D444" s="102" t="str">
        <f>RIGHT(control[[#This Row],[Processo]],4)</f>
        <v/>
      </c>
      <c r="E444" s="85"/>
      <c r="F444" s="144"/>
      <c r="G444" s="82"/>
      <c r="H444" s="86"/>
      <c r="I444" s="144"/>
      <c r="J444" s="82"/>
      <c r="K444" s="144"/>
      <c r="L444" s="87"/>
      <c r="M444" s="87"/>
      <c r="N444" s="88"/>
      <c r="O444" s="82"/>
      <c r="P444" s="90"/>
      <c r="Q444" s="90"/>
      <c r="R444" s="91"/>
      <c r="S444" s="129"/>
      <c r="T444" s="170"/>
      <c r="U444" s="82"/>
      <c r="V444" s="101"/>
      <c r="W444" s="160"/>
      <c r="X444" s="161"/>
      <c r="Y444" s="97"/>
      <c r="Z444" s="88"/>
      <c r="AA444" s="131"/>
      <c r="AB444" s="88"/>
      <c r="AC444" s="89"/>
      <c r="AD444" s="146"/>
      <c r="AE444" s="88"/>
      <c r="AF444" s="132"/>
      <c r="AG444" s="294"/>
      <c r="AH444" s="88"/>
      <c r="AI444" s="132"/>
      <c r="AJ444" s="132"/>
      <c r="AK444" s="88"/>
      <c r="AL444" s="132"/>
      <c r="AM444" s="132"/>
      <c r="AN444" s="88"/>
      <c r="AO444" s="132"/>
      <c r="AP444" s="132"/>
      <c r="AQ444" s="132"/>
      <c r="AR444" s="132"/>
      <c r="AS444" s="132"/>
      <c r="AT444" s="147"/>
      <c r="AU444" s="101"/>
      <c r="AV444" s="1036"/>
    </row>
    <row r="445" spans="1:48" ht="35.15" customHeight="1" x14ac:dyDescent="0.3">
      <c r="A445" s="69" t="s">
        <v>2339</v>
      </c>
      <c r="B445" s="82"/>
      <c r="C445" s="102" t="str">
        <f>MID(control[[#This Row],[Processo]],12,4)</f>
        <v/>
      </c>
      <c r="D445" s="102" t="str">
        <f>RIGHT(control[[#This Row],[Processo]],4)</f>
        <v/>
      </c>
      <c r="E445" s="85"/>
      <c r="F445" s="144"/>
      <c r="G445" s="82"/>
      <c r="H445" s="86"/>
      <c r="I445" s="144"/>
      <c r="J445" s="82"/>
      <c r="K445" s="144"/>
      <c r="L445" s="87"/>
      <c r="M445" s="87"/>
      <c r="N445" s="88"/>
      <c r="O445" s="82"/>
      <c r="P445" s="90"/>
      <c r="Q445" s="90"/>
      <c r="R445" s="91"/>
      <c r="S445" s="129"/>
      <c r="T445" s="170"/>
      <c r="U445" s="82"/>
      <c r="V445" s="101"/>
      <c r="W445" s="160"/>
      <c r="X445" s="161"/>
      <c r="Y445" s="97"/>
      <c r="Z445" s="88"/>
      <c r="AA445" s="131"/>
      <c r="AB445" s="88"/>
      <c r="AC445" s="89"/>
      <c r="AD445" s="146"/>
      <c r="AE445" s="88"/>
      <c r="AF445" s="132"/>
      <c r="AG445" s="294"/>
      <c r="AH445" s="88"/>
      <c r="AI445" s="132"/>
      <c r="AJ445" s="132"/>
      <c r="AK445" s="88"/>
      <c r="AL445" s="132"/>
      <c r="AM445" s="132"/>
      <c r="AN445" s="88"/>
      <c r="AO445" s="132"/>
      <c r="AP445" s="132"/>
      <c r="AQ445" s="132"/>
      <c r="AR445" s="132"/>
      <c r="AS445" s="132"/>
      <c r="AT445" s="147"/>
      <c r="AU445" s="101"/>
      <c r="AV445" s="1036"/>
    </row>
    <row r="446" spans="1:48" ht="35.15" customHeight="1" x14ac:dyDescent="0.3">
      <c r="A446" s="69" t="s">
        <v>2340</v>
      </c>
      <c r="B446" s="82"/>
      <c r="C446" s="102" t="str">
        <f>MID(control[[#This Row],[Processo]],12,4)</f>
        <v/>
      </c>
      <c r="D446" s="102" t="str">
        <f>RIGHT(control[[#This Row],[Processo]],4)</f>
        <v/>
      </c>
      <c r="E446" s="85"/>
      <c r="F446" s="144"/>
      <c r="G446" s="82"/>
      <c r="H446" s="86"/>
      <c r="I446" s="144"/>
      <c r="J446" s="82"/>
      <c r="K446" s="144"/>
      <c r="L446" s="87"/>
      <c r="M446" s="87"/>
      <c r="N446" s="88"/>
      <c r="O446" s="82"/>
      <c r="P446" s="90"/>
      <c r="Q446" s="90"/>
      <c r="R446" s="91"/>
      <c r="S446" s="129"/>
      <c r="T446" s="170"/>
      <c r="U446" s="82"/>
      <c r="V446" s="101"/>
      <c r="W446" s="160"/>
      <c r="X446" s="161"/>
      <c r="Y446" s="97"/>
      <c r="Z446" s="88"/>
      <c r="AA446" s="131"/>
      <c r="AB446" s="88"/>
      <c r="AC446" s="89"/>
      <c r="AD446" s="146"/>
      <c r="AE446" s="88"/>
      <c r="AF446" s="132"/>
      <c r="AG446" s="294"/>
      <c r="AH446" s="88"/>
      <c r="AI446" s="132"/>
      <c r="AJ446" s="132"/>
      <c r="AK446" s="88"/>
      <c r="AL446" s="132"/>
      <c r="AM446" s="132"/>
      <c r="AN446" s="88"/>
      <c r="AO446" s="132"/>
      <c r="AP446" s="132"/>
      <c r="AQ446" s="132"/>
      <c r="AR446" s="132"/>
      <c r="AS446" s="132"/>
      <c r="AT446" s="147"/>
      <c r="AU446" s="101"/>
      <c r="AV446" s="1036"/>
    </row>
    <row r="447" spans="1:48" ht="35.15" customHeight="1" x14ac:dyDescent="0.3">
      <c r="A447" s="69" t="s">
        <v>2341</v>
      </c>
      <c r="B447" s="82"/>
      <c r="C447" s="102" t="str">
        <f>MID(control[[#This Row],[Processo]],12,4)</f>
        <v/>
      </c>
      <c r="D447" s="102" t="str">
        <f>RIGHT(control[[#This Row],[Processo]],4)</f>
        <v/>
      </c>
      <c r="E447" s="85"/>
      <c r="F447" s="144"/>
      <c r="G447" s="82"/>
      <c r="H447" s="86"/>
      <c r="I447" s="144"/>
      <c r="J447" s="82"/>
      <c r="K447" s="144"/>
      <c r="L447" s="87"/>
      <c r="M447" s="87"/>
      <c r="N447" s="88"/>
      <c r="O447" s="82"/>
      <c r="P447" s="90"/>
      <c r="Q447" s="90"/>
      <c r="R447" s="91"/>
      <c r="S447" s="129"/>
      <c r="T447" s="170"/>
      <c r="U447" s="82"/>
      <c r="V447" s="101"/>
      <c r="W447" s="160"/>
      <c r="X447" s="161"/>
      <c r="Y447" s="97"/>
      <c r="Z447" s="88"/>
      <c r="AA447" s="131"/>
      <c r="AB447" s="88"/>
      <c r="AC447" s="89"/>
      <c r="AD447" s="146"/>
      <c r="AE447" s="88"/>
      <c r="AF447" s="132"/>
      <c r="AG447" s="294"/>
      <c r="AH447" s="88"/>
      <c r="AI447" s="132"/>
      <c r="AJ447" s="132"/>
      <c r="AK447" s="88"/>
      <c r="AL447" s="132"/>
      <c r="AM447" s="132"/>
      <c r="AN447" s="88"/>
      <c r="AO447" s="132"/>
      <c r="AP447" s="132"/>
      <c r="AQ447" s="132"/>
      <c r="AR447" s="132"/>
      <c r="AS447" s="132"/>
      <c r="AT447" s="147"/>
      <c r="AU447" s="101"/>
      <c r="AV447" s="1036"/>
    </row>
    <row r="448" spans="1:48" ht="35.15" customHeight="1" x14ac:dyDescent="0.3">
      <c r="A448" s="69" t="s">
        <v>2342</v>
      </c>
      <c r="B448" s="82"/>
      <c r="C448" s="102" t="str">
        <f>MID(control[[#This Row],[Processo]],12,4)</f>
        <v/>
      </c>
      <c r="D448" s="102" t="str">
        <f>RIGHT(control[[#This Row],[Processo]],4)</f>
        <v/>
      </c>
      <c r="E448" s="85"/>
      <c r="F448" s="144"/>
      <c r="G448" s="82"/>
      <c r="H448" s="86"/>
      <c r="I448" s="144"/>
      <c r="J448" s="82"/>
      <c r="K448" s="144"/>
      <c r="L448" s="87"/>
      <c r="M448" s="87"/>
      <c r="N448" s="88"/>
      <c r="O448" s="82"/>
      <c r="P448" s="90"/>
      <c r="Q448" s="90"/>
      <c r="R448" s="91"/>
      <c r="S448" s="129"/>
      <c r="T448" s="170"/>
      <c r="U448" s="82"/>
      <c r="V448" s="101"/>
      <c r="W448" s="160"/>
      <c r="X448" s="161"/>
      <c r="Y448" s="97"/>
      <c r="Z448" s="88"/>
      <c r="AA448" s="131"/>
      <c r="AB448" s="88"/>
      <c r="AC448" s="89"/>
      <c r="AD448" s="146"/>
      <c r="AE448" s="88"/>
      <c r="AF448" s="132"/>
      <c r="AG448" s="294"/>
      <c r="AH448" s="88"/>
      <c r="AI448" s="132"/>
      <c r="AJ448" s="132"/>
      <c r="AK448" s="88"/>
      <c r="AL448" s="132"/>
      <c r="AM448" s="132"/>
      <c r="AN448" s="88"/>
      <c r="AO448" s="132"/>
      <c r="AP448" s="132"/>
      <c r="AQ448" s="132"/>
      <c r="AR448" s="132"/>
      <c r="AS448" s="132"/>
      <c r="AT448" s="147"/>
      <c r="AU448" s="101"/>
      <c r="AV448" s="1036"/>
    </row>
    <row r="449" spans="1:48" ht="35.15" customHeight="1" x14ac:dyDescent="0.3">
      <c r="A449" s="69" t="s">
        <v>2343</v>
      </c>
      <c r="B449" s="82"/>
      <c r="C449" s="102" t="str">
        <f>MID(control[[#This Row],[Processo]],12,4)</f>
        <v/>
      </c>
      <c r="D449" s="102" t="str">
        <f>RIGHT(control[[#This Row],[Processo]],4)</f>
        <v/>
      </c>
      <c r="E449" s="85"/>
      <c r="F449" s="144"/>
      <c r="G449" s="82"/>
      <c r="H449" s="86"/>
      <c r="I449" s="144"/>
      <c r="J449" s="82"/>
      <c r="K449" s="144"/>
      <c r="L449" s="87"/>
      <c r="M449" s="87"/>
      <c r="N449" s="88"/>
      <c r="O449" s="82"/>
      <c r="P449" s="90"/>
      <c r="Q449" s="90"/>
      <c r="R449" s="91"/>
      <c r="S449" s="129"/>
      <c r="T449" s="170"/>
      <c r="U449" s="82"/>
      <c r="V449" s="101"/>
      <c r="W449" s="160"/>
      <c r="X449" s="161"/>
      <c r="Y449" s="97"/>
      <c r="Z449" s="88"/>
      <c r="AA449" s="131"/>
      <c r="AB449" s="88"/>
      <c r="AC449" s="89"/>
      <c r="AD449" s="146"/>
      <c r="AE449" s="88"/>
      <c r="AF449" s="132"/>
      <c r="AG449" s="294"/>
      <c r="AH449" s="88"/>
      <c r="AI449" s="132"/>
      <c r="AJ449" s="132"/>
      <c r="AK449" s="88"/>
      <c r="AL449" s="132"/>
      <c r="AM449" s="132"/>
      <c r="AN449" s="88"/>
      <c r="AO449" s="132"/>
      <c r="AP449" s="132"/>
      <c r="AQ449" s="132"/>
      <c r="AR449" s="132"/>
      <c r="AS449" s="132"/>
      <c r="AT449" s="147"/>
      <c r="AU449" s="101"/>
      <c r="AV449" s="1036"/>
    </row>
    <row r="450" spans="1:48" ht="35.15" customHeight="1" x14ac:dyDescent="0.3">
      <c r="A450" s="69" t="s">
        <v>2344</v>
      </c>
      <c r="B450" s="82"/>
      <c r="C450" s="102" t="str">
        <f>MID(control[[#This Row],[Processo]],12,4)</f>
        <v/>
      </c>
      <c r="D450" s="102" t="str">
        <f>RIGHT(control[[#This Row],[Processo]],4)</f>
        <v/>
      </c>
      <c r="E450" s="85"/>
      <c r="F450" s="144"/>
      <c r="G450" s="82"/>
      <c r="H450" s="86"/>
      <c r="I450" s="144"/>
      <c r="J450" s="82"/>
      <c r="K450" s="144"/>
      <c r="L450" s="87"/>
      <c r="M450" s="87"/>
      <c r="N450" s="88"/>
      <c r="O450" s="82"/>
      <c r="P450" s="90"/>
      <c r="Q450" s="90"/>
      <c r="R450" s="91"/>
      <c r="S450" s="129"/>
      <c r="T450" s="170"/>
      <c r="U450" s="82"/>
      <c r="V450" s="101"/>
      <c r="W450" s="160"/>
      <c r="X450" s="161"/>
      <c r="Y450" s="97"/>
      <c r="Z450" s="88"/>
      <c r="AA450" s="131"/>
      <c r="AB450" s="88"/>
      <c r="AC450" s="89"/>
      <c r="AD450" s="146"/>
      <c r="AE450" s="88"/>
      <c r="AF450" s="132"/>
      <c r="AG450" s="294"/>
      <c r="AH450" s="88"/>
      <c r="AI450" s="132"/>
      <c r="AJ450" s="132"/>
      <c r="AK450" s="88"/>
      <c r="AL450" s="132"/>
      <c r="AM450" s="132"/>
      <c r="AN450" s="88"/>
      <c r="AO450" s="132"/>
      <c r="AP450" s="132"/>
      <c r="AQ450" s="132"/>
      <c r="AR450" s="132"/>
      <c r="AS450" s="132"/>
      <c r="AT450" s="147"/>
      <c r="AU450" s="101"/>
      <c r="AV450" s="1036"/>
    </row>
    <row r="451" spans="1:48" ht="35.15" customHeight="1" x14ac:dyDescent="0.3">
      <c r="A451" s="69" t="s">
        <v>2345</v>
      </c>
      <c r="B451" s="82"/>
      <c r="C451" s="102" t="str">
        <f>MID(control[[#This Row],[Processo]],12,4)</f>
        <v/>
      </c>
      <c r="D451" s="102" t="str">
        <f>RIGHT(control[[#This Row],[Processo]],4)</f>
        <v/>
      </c>
      <c r="E451" s="85"/>
      <c r="F451" s="144"/>
      <c r="G451" s="82"/>
      <c r="H451" s="86"/>
      <c r="I451" s="144"/>
      <c r="J451" s="82"/>
      <c r="K451" s="144"/>
      <c r="L451" s="87"/>
      <c r="M451" s="87"/>
      <c r="N451" s="88"/>
      <c r="O451" s="82"/>
      <c r="P451" s="90"/>
      <c r="Q451" s="90"/>
      <c r="R451" s="91"/>
      <c r="S451" s="129"/>
      <c r="T451" s="170"/>
      <c r="U451" s="82"/>
      <c r="V451" s="101"/>
      <c r="W451" s="160"/>
      <c r="X451" s="161"/>
      <c r="Y451" s="97"/>
      <c r="Z451" s="88"/>
      <c r="AA451" s="131"/>
      <c r="AB451" s="88"/>
      <c r="AC451" s="89"/>
      <c r="AD451" s="146"/>
      <c r="AE451" s="88"/>
      <c r="AF451" s="132"/>
      <c r="AG451" s="294"/>
      <c r="AH451" s="88"/>
      <c r="AI451" s="132"/>
      <c r="AJ451" s="132"/>
      <c r="AK451" s="88"/>
      <c r="AL451" s="132"/>
      <c r="AM451" s="132"/>
      <c r="AN451" s="88"/>
      <c r="AO451" s="132"/>
      <c r="AP451" s="132"/>
      <c r="AQ451" s="132"/>
      <c r="AR451" s="132"/>
      <c r="AS451" s="132"/>
      <c r="AT451" s="147"/>
      <c r="AU451" s="101"/>
      <c r="AV451" s="1036"/>
    </row>
    <row r="452" spans="1:48" ht="35.15" customHeight="1" x14ac:dyDescent="0.3">
      <c r="A452" s="69" t="s">
        <v>2346</v>
      </c>
      <c r="B452" s="82"/>
      <c r="C452" s="102" t="str">
        <f>MID(control[[#This Row],[Processo]],12,4)</f>
        <v/>
      </c>
      <c r="D452" s="102" t="str">
        <f>RIGHT(control[[#This Row],[Processo]],4)</f>
        <v/>
      </c>
      <c r="E452" s="85"/>
      <c r="F452" s="144"/>
      <c r="G452" s="82"/>
      <c r="H452" s="86"/>
      <c r="I452" s="144"/>
      <c r="J452" s="82"/>
      <c r="K452" s="144"/>
      <c r="L452" s="87"/>
      <c r="M452" s="87"/>
      <c r="N452" s="88"/>
      <c r="O452" s="82"/>
      <c r="P452" s="90"/>
      <c r="Q452" s="90"/>
      <c r="R452" s="91"/>
      <c r="S452" s="129"/>
      <c r="T452" s="170"/>
      <c r="U452" s="82"/>
      <c r="V452" s="101"/>
      <c r="W452" s="160"/>
      <c r="X452" s="161"/>
      <c r="Y452" s="97"/>
      <c r="Z452" s="88"/>
      <c r="AA452" s="131"/>
      <c r="AB452" s="88"/>
      <c r="AC452" s="89"/>
      <c r="AD452" s="146"/>
      <c r="AE452" s="88"/>
      <c r="AF452" s="132"/>
      <c r="AG452" s="294"/>
      <c r="AH452" s="88"/>
      <c r="AI452" s="132"/>
      <c r="AJ452" s="132"/>
      <c r="AK452" s="88"/>
      <c r="AL452" s="132"/>
      <c r="AM452" s="132"/>
      <c r="AN452" s="88"/>
      <c r="AO452" s="132"/>
      <c r="AP452" s="132"/>
      <c r="AQ452" s="132"/>
      <c r="AR452" s="132"/>
      <c r="AS452" s="132"/>
      <c r="AT452" s="147"/>
      <c r="AU452" s="101"/>
      <c r="AV452" s="1036"/>
    </row>
    <row r="453" spans="1:48" ht="35.15" customHeight="1" x14ac:dyDescent="0.3">
      <c r="A453" s="69" t="s">
        <v>2347</v>
      </c>
      <c r="B453" s="82"/>
      <c r="C453" s="102" t="str">
        <f>MID(control[[#This Row],[Processo]],12,4)</f>
        <v/>
      </c>
      <c r="D453" s="102" t="str">
        <f>RIGHT(control[[#This Row],[Processo]],4)</f>
        <v/>
      </c>
      <c r="E453" s="85"/>
      <c r="F453" s="144"/>
      <c r="G453" s="82"/>
      <c r="H453" s="86"/>
      <c r="I453" s="144"/>
      <c r="J453" s="82"/>
      <c r="K453" s="144"/>
      <c r="L453" s="87"/>
      <c r="M453" s="87"/>
      <c r="N453" s="88"/>
      <c r="O453" s="82"/>
      <c r="P453" s="90"/>
      <c r="Q453" s="90"/>
      <c r="R453" s="91"/>
      <c r="S453" s="129"/>
      <c r="T453" s="170"/>
      <c r="U453" s="82"/>
      <c r="V453" s="101"/>
      <c r="W453" s="160"/>
      <c r="X453" s="161"/>
      <c r="Y453" s="97"/>
      <c r="Z453" s="88"/>
      <c r="AA453" s="131"/>
      <c r="AB453" s="88"/>
      <c r="AC453" s="89"/>
      <c r="AD453" s="146"/>
      <c r="AE453" s="88"/>
      <c r="AF453" s="132"/>
      <c r="AG453" s="294"/>
      <c r="AH453" s="88"/>
      <c r="AI453" s="132"/>
      <c r="AJ453" s="132"/>
      <c r="AK453" s="88"/>
      <c r="AL453" s="132"/>
      <c r="AM453" s="132"/>
      <c r="AN453" s="88"/>
      <c r="AO453" s="132"/>
      <c r="AP453" s="132"/>
      <c r="AQ453" s="132"/>
      <c r="AR453" s="132"/>
      <c r="AS453" s="132"/>
      <c r="AT453" s="147"/>
      <c r="AU453" s="101"/>
      <c r="AV453" s="1036"/>
    </row>
    <row r="454" spans="1:48" ht="35.15" customHeight="1" x14ac:dyDescent="0.3">
      <c r="A454" s="69" t="s">
        <v>2348</v>
      </c>
      <c r="B454" s="82"/>
      <c r="C454" s="102" t="str">
        <f>MID(control[[#This Row],[Processo]],12,4)</f>
        <v/>
      </c>
      <c r="D454" s="102" t="str">
        <f>RIGHT(control[[#This Row],[Processo]],4)</f>
        <v/>
      </c>
      <c r="E454" s="85"/>
      <c r="F454" s="144"/>
      <c r="G454" s="82"/>
      <c r="H454" s="86"/>
      <c r="I454" s="144"/>
      <c r="J454" s="82"/>
      <c r="K454" s="144"/>
      <c r="L454" s="87"/>
      <c r="M454" s="87"/>
      <c r="N454" s="88"/>
      <c r="O454" s="82"/>
      <c r="P454" s="90"/>
      <c r="Q454" s="90"/>
      <c r="R454" s="91"/>
      <c r="S454" s="129"/>
      <c r="T454" s="170"/>
      <c r="U454" s="82"/>
      <c r="V454" s="101"/>
      <c r="W454" s="160"/>
      <c r="X454" s="161"/>
      <c r="Y454" s="97"/>
      <c r="Z454" s="88"/>
      <c r="AA454" s="131"/>
      <c r="AB454" s="88"/>
      <c r="AC454" s="89"/>
      <c r="AD454" s="146"/>
      <c r="AE454" s="88"/>
      <c r="AF454" s="132"/>
      <c r="AG454" s="294"/>
      <c r="AH454" s="88"/>
      <c r="AI454" s="132"/>
      <c r="AJ454" s="132"/>
      <c r="AK454" s="88"/>
      <c r="AL454" s="132"/>
      <c r="AM454" s="132"/>
      <c r="AN454" s="88"/>
      <c r="AO454" s="132"/>
      <c r="AP454" s="132"/>
      <c r="AQ454" s="132"/>
      <c r="AR454" s="132"/>
      <c r="AS454" s="132"/>
      <c r="AT454" s="147"/>
      <c r="AU454" s="101"/>
      <c r="AV454" s="1036"/>
    </row>
    <row r="455" spans="1:48" ht="35.15" customHeight="1" x14ac:dyDescent="0.3">
      <c r="A455" s="69" t="s">
        <v>2349</v>
      </c>
      <c r="B455" s="82"/>
      <c r="C455" s="102" t="str">
        <f>MID(control[[#This Row],[Processo]],12,4)</f>
        <v/>
      </c>
      <c r="D455" s="102" t="str">
        <f>RIGHT(control[[#This Row],[Processo]],4)</f>
        <v/>
      </c>
      <c r="E455" s="85"/>
      <c r="F455" s="144"/>
      <c r="G455" s="82"/>
      <c r="H455" s="86"/>
      <c r="I455" s="144"/>
      <c r="J455" s="82"/>
      <c r="K455" s="144"/>
      <c r="L455" s="87"/>
      <c r="M455" s="87"/>
      <c r="N455" s="88"/>
      <c r="O455" s="82"/>
      <c r="P455" s="90"/>
      <c r="Q455" s="90"/>
      <c r="R455" s="91"/>
      <c r="S455" s="129"/>
      <c r="T455" s="170"/>
      <c r="U455" s="82"/>
      <c r="V455" s="101"/>
      <c r="W455" s="160"/>
      <c r="X455" s="161"/>
      <c r="Y455" s="97"/>
      <c r="Z455" s="88"/>
      <c r="AA455" s="131"/>
      <c r="AB455" s="88"/>
      <c r="AC455" s="89"/>
      <c r="AD455" s="146"/>
      <c r="AE455" s="88"/>
      <c r="AF455" s="132"/>
      <c r="AG455" s="294"/>
      <c r="AH455" s="88"/>
      <c r="AI455" s="132"/>
      <c r="AJ455" s="132"/>
      <c r="AK455" s="88"/>
      <c r="AL455" s="132"/>
      <c r="AM455" s="132"/>
      <c r="AN455" s="88"/>
      <c r="AO455" s="132"/>
      <c r="AP455" s="132"/>
      <c r="AQ455" s="132"/>
      <c r="AR455" s="132"/>
      <c r="AS455" s="132"/>
      <c r="AT455" s="147"/>
      <c r="AU455" s="101"/>
      <c r="AV455" s="1036"/>
    </row>
    <row r="456" spans="1:48" ht="35.15" customHeight="1" x14ac:dyDescent="0.3">
      <c r="A456" s="69" t="s">
        <v>2350</v>
      </c>
      <c r="B456" s="82"/>
      <c r="C456" s="102" t="str">
        <f>MID(control[[#This Row],[Processo]],12,4)</f>
        <v/>
      </c>
      <c r="D456" s="102" t="str">
        <f>RIGHT(control[[#This Row],[Processo]],4)</f>
        <v/>
      </c>
      <c r="E456" s="85"/>
      <c r="F456" s="144"/>
      <c r="G456" s="82"/>
      <c r="H456" s="86"/>
      <c r="I456" s="144"/>
      <c r="J456" s="82"/>
      <c r="K456" s="144"/>
      <c r="L456" s="87"/>
      <c r="M456" s="87"/>
      <c r="N456" s="88"/>
      <c r="O456" s="82"/>
      <c r="P456" s="90"/>
      <c r="Q456" s="90"/>
      <c r="R456" s="91"/>
      <c r="S456" s="129"/>
      <c r="T456" s="170"/>
      <c r="U456" s="82"/>
      <c r="V456" s="101"/>
      <c r="W456" s="160"/>
      <c r="X456" s="161"/>
      <c r="Y456" s="97"/>
      <c r="Z456" s="88"/>
      <c r="AA456" s="131"/>
      <c r="AB456" s="88"/>
      <c r="AC456" s="89"/>
      <c r="AD456" s="146"/>
      <c r="AE456" s="88"/>
      <c r="AF456" s="132"/>
      <c r="AG456" s="294"/>
      <c r="AH456" s="88"/>
      <c r="AI456" s="132"/>
      <c r="AJ456" s="132"/>
      <c r="AK456" s="88"/>
      <c r="AL456" s="132"/>
      <c r="AM456" s="132"/>
      <c r="AN456" s="88"/>
      <c r="AO456" s="132"/>
      <c r="AP456" s="132"/>
      <c r="AQ456" s="132"/>
      <c r="AR456" s="132"/>
      <c r="AS456" s="132"/>
      <c r="AT456" s="147"/>
      <c r="AU456" s="101"/>
      <c r="AV456" s="1036"/>
    </row>
    <row r="457" spans="1:48" ht="35.15" customHeight="1" x14ac:dyDescent="0.3">
      <c r="A457" s="69" t="s">
        <v>2351</v>
      </c>
      <c r="B457" s="82"/>
      <c r="C457" s="102" t="str">
        <f>MID(control[[#This Row],[Processo]],12,4)</f>
        <v/>
      </c>
      <c r="D457" s="102" t="str">
        <f>RIGHT(control[[#This Row],[Processo]],4)</f>
        <v/>
      </c>
      <c r="E457" s="85"/>
      <c r="F457" s="144"/>
      <c r="G457" s="82"/>
      <c r="H457" s="86"/>
      <c r="I457" s="144"/>
      <c r="J457" s="82"/>
      <c r="K457" s="144"/>
      <c r="L457" s="87"/>
      <c r="M457" s="87"/>
      <c r="N457" s="88"/>
      <c r="O457" s="82"/>
      <c r="P457" s="90"/>
      <c r="Q457" s="90"/>
      <c r="R457" s="91"/>
      <c r="S457" s="129"/>
      <c r="T457" s="170"/>
      <c r="U457" s="82"/>
      <c r="V457" s="101"/>
      <c r="W457" s="160"/>
      <c r="X457" s="161"/>
      <c r="Y457" s="97"/>
      <c r="Z457" s="88"/>
      <c r="AA457" s="131"/>
      <c r="AB457" s="88"/>
      <c r="AC457" s="89"/>
      <c r="AD457" s="146"/>
      <c r="AE457" s="88"/>
      <c r="AF457" s="132"/>
      <c r="AG457" s="294"/>
      <c r="AH457" s="88"/>
      <c r="AI457" s="132"/>
      <c r="AJ457" s="132"/>
      <c r="AK457" s="88"/>
      <c r="AL457" s="132"/>
      <c r="AM457" s="132"/>
      <c r="AN457" s="88"/>
      <c r="AO457" s="132"/>
      <c r="AP457" s="132"/>
      <c r="AQ457" s="132"/>
      <c r="AR457" s="132"/>
      <c r="AS457" s="132"/>
      <c r="AT457" s="147"/>
      <c r="AU457" s="101"/>
      <c r="AV457" s="1036"/>
    </row>
    <row r="458" spans="1:48" ht="35.15" customHeight="1" x14ac:dyDescent="0.3">
      <c r="A458" s="69" t="s">
        <v>2352</v>
      </c>
      <c r="B458" s="82"/>
      <c r="C458" s="102" t="str">
        <f>MID(control[[#This Row],[Processo]],12,4)</f>
        <v/>
      </c>
      <c r="D458" s="102" t="str">
        <f>RIGHT(control[[#This Row],[Processo]],4)</f>
        <v/>
      </c>
      <c r="E458" s="85"/>
      <c r="F458" s="144"/>
      <c r="G458" s="82"/>
      <c r="H458" s="86"/>
      <c r="I458" s="144"/>
      <c r="J458" s="82"/>
      <c r="K458" s="144"/>
      <c r="L458" s="87"/>
      <c r="M458" s="87"/>
      <c r="N458" s="88"/>
      <c r="O458" s="82"/>
      <c r="P458" s="90"/>
      <c r="Q458" s="90"/>
      <c r="R458" s="91"/>
      <c r="S458" s="129"/>
      <c r="T458" s="170"/>
      <c r="U458" s="82"/>
      <c r="V458" s="101"/>
      <c r="W458" s="160"/>
      <c r="X458" s="161"/>
      <c r="Y458" s="97"/>
      <c r="Z458" s="88"/>
      <c r="AA458" s="131"/>
      <c r="AB458" s="88"/>
      <c r="AC458" s="89"/>
      <c r="AD458" s="146"/>
      <c r="AE458" s="88"/>
      <c r="AF458" s="132"/>
      <c r="AG458" s="294"/>
      <c r="AH458" s="88"/>
      <c r="AI458" s="132"/>
      <c r="AJ458" s="132"/>
      <c r="AK458" s="88"/>
      <c r="AL458" s="132"/>
      <c r="AM458" s="132"/>
      <c r="AN458" s="88"/>
      <c r="AO458" s="132"/>
      <c r="AP458" s="132"/>
      <c r="AQ458" s="132"/>
      <c r="AR458" s="132"/>
      <c r="AS458" s="132"/>
      <c r="AT458" s="147"/>
      <c r="AU458" s="101"/>
      <c r="AV458" s="1036"/>
    </row>
    <row r="459" spans="1:48" ht="35.15" customHeight="1" x14ac:dyDescent="0.3">
      <c r="A459" s="69" t="s">
        <v>2353</v>
      </c>
      <c r="B459" s="82"/>
      <c r="C459" s="102" t="str">
        <f>MID(control[[#This Row],[Processo]],12,4)</f>
        <v/>
      </c>
      <c r="D459" s="102" t="str">
        <f>RIGHT(control[[#This Row],[Processo]],4)</f>
        <v/>
      </c>
      <c r="E459" s="85"/>
      <c r="F459" s="144"/>
      <c r="G459" s="82"/>
      <c r="H459" s="86"/>
      <c r="I459" s="144"/>
      <c r="J459" s="82"/>
      <c r="K459" s="144"/>
      <c r="L459" s="87"/>
      <c r="M459" s="87"/>
      <c r="N459" s="88"/>
      <c r="O459" s="82"/>
      <c r="P459" s="90"/>
      <c r="Q459" s="90"/>
      <c r="R459" s="91"/>
      <c r="S459" s="129"/>
      <c r="T459" s="170"/>
      <c r="U459" s="82"/>
      <c r="V459" s="101"/>
      <c r="W459" s="160"/>
      <c r="X459" s="161"/>
      <c r="Y459" s="97"/>
      <c r="Z459" s="88"/>
      <c r="AA459" s="131"/>
      <c r="AB459" s="88"/>
      <c r="AC459" s="89"/>
      <c r="AD459" s="146"/>
      <c r="AE459" s="88"/>
      <c r="AF459" s="132"/>
      <c r="AG459" s="294"/>
      <c r="AH459" s="88"/>
      <c r="AI459" s="132"/>
      <c r="AJ459" s="132"/>
      <c r="AK459" s="88"/>
      <c r="AL459" s="132"/>
      <c r="AM459" s="132"/>
      <c r="AN459" s="88"/>
      <c r="AO459" s="132"/>
      <c r="AP459" s="132"/>
      <c r="AQ459" s="132"/>
      <c r="AR459" s="132"/>
      <c r="AS459" s="132"/>
      <c r="AT459" s="147"/>
      <c r="AU459" s="101"/>
      <c r="AV459" s="1036"/>
    </row>
    <row r="460" spans="1:48" ht="35.15" customHeight="1" x14ac:dyDescent="0.3">
      <c r="A460" s="69" t="s">
        <v>2354</v>
      </c>
      <c r="B460" s="82"/>
      <c r="C460" s="102" t="str">
        <f>MID(control[[#This Row],[Processo]],12,4)</f>
        <v/>
      </c>
      <c r="D460" s="102" t="str">
        <f>RIGHT(control[[#This Row],[Processo]],4)</f>
        <v/>
      </c>
      <c r="E460" s="85"/>
      <c r="F460" s="144"/>
      <c r="G460" s="82"/>
      <c r="H460" s="86"/>
      <c r="I460" s="144"/>
      <c r="J460" s="82"/>
      <c r="K460" s="144"/>
      <c r="L460" s="87"/>
      <c r="M460" s="87"/>
      <c r="N460" s="88"/>
      <c r="O460" s="82"/>
      <c r="P460" s="90"/>
      <c r="Q460" s="90"/>
      <c r="R460" s="91"/>
      <c r="S460" s="129"/>
      <c r="T460" s="170"/>
      <c r="U460" s="82"/>
      <c r="V460" s="101"/>
      <c r="W460" s="160"/>
      <c r="X460" s="161"/>
      <c r="Y460" s="97"/>
      <c r="Z460" s="88"/>
      <c r="AA460" s="131"/>
      <c r="AB460" s="88"/>
      <c r="AC460" s="89"/>
      <c r="AD460" s="146"/>
      <c r="AE460" s="88"/>
      <c r="AF460" s="132"/>
      <c r="AG460" s="294"/>
      <c r="AH460" s="88"/>
      <c r="AI460" s="132"/>
      <c r="AJ460" s="132"/>
      <c r="AK460" s="88"/>
      <c r="AL460" s="132"/>
      <c r="AM460" s="132"/>
      <c r="AN460" s="88"/>
      <c r="AO460" s="132"/>
      <c r="AP460" s="132"/>
      <c r="AQ460" s="132"/>
      <c r="AR460" s="132"/>
      <c r="AS460" s="132"/>
      <c r="AT460" s="147"/>
      <c r="AU460" s="101"/>
      <c r="AV460" s="1036"/>
    </row>
    <row r="461" spans="1:48" ht="35.15" customHeight="1" x14ac:dyDescent="0.3">
      <c r="A461" s="69" t="s">
        <v>2355</v>
      </c>
      <c r="B461" s="82"/>
      <c r="C461" s="102" t="str">
        <f>MID(control[[#This Row],[Processo]],12,4)</f>
        <v/>
      </c>
      <c r="D461" s="102" t="str">
        <f>RIGHT(control[[#This Row],[Processo]],4)</f>
        <v/>
      </c>
      <c r="E461" s="85"/>
      <c r="F461" s="144"/>
      <c r="G461" s="82"/>
      <c r="H461" s="86"/>
      <c r="I461" s="144"/>
      <c r="J461" s="82"/>
      <c r="K461" s="144"/>
      <c r="L461" s="87"/>
      <c r="M461" s="87"/>
      <c r="N461" s="88"/>
      <c r="O461" s="82"/>
      <c r="P461" s="90"/>
      <c r="Q461" s="90"/>
      <c r="R461" s="150"/>
      <c r="S461" s="129"/>
      <c r="T461" s="170"/>
      <c r="U461" s="82"/>
      <c r="V461" s="101"/>
      <c r="W461" s="160"/>
      <c r="X461" s="161"/>
      <c r="Y461" s="97"/>
      <c r="Z461" s="88"/>
      <c r="AA461" s="131"/>
      <c r="AB461" s="88"/>
      <c r="AC461" s="89"/>
      <c r="AD461" s="146"/>
      <c r="AE461" s="88"/>
      <c r="AF461" s="132"/>
      <c r="AG461" s="294"/>
      <c r="AH461" s="88"/>
      <c r="AI461" s="132"/>
      <c r="AJ461" s="132"/>
      <c r="AK461" s="88"/>
      <c r="AL461" s="132"/>
      <c r="AM461" s="132"/>
      <c r="AN461" s="88"/>
      <c r="AO461" s="132"/>
      <c r="AP461" s="132"/>
      <c r="AQ461" s="132"/>
      <c r="AR461" s="132"/>
      <c r="AS461" s="132"/>
      <c r="AT461" s="147"/>
      <c r="AU461" s="101"/>
      <c r="AV461" s="1036"/>
    </row>
    <row r="462" spans="1:48" ht="35.15" customHeight="1" x14ac:dyDescent="0.3">
      <c r="A462" s="69" t="s">
        <v>2356</v>
      </c>
      <c r="B462" s="82"/>
      <c r="C462" s="102" t="str">
        <f>MID(control[[#This Row],[Processo]],12,4)</f>
        <v/>
      </c>
      <c r="D462" s="102" t="str">
        <f>RIGHT(control[[#This Row],[Processo]],4)</f>
        <v/>
      </c>
      <c r="E462" s="85"/>
      <c r="F462" s="144"/>
      <c r="G462" s="82"/>
      <c r="H462" s="86"/>
      <c r="I462" s="144"/>
      <c r="J462" s="82"/>
      <c r="K462" s="144"/>
      <c r="L462" s="87"/>
      <c r="M462" s="87"/>
      <c r="N462" s="88"/>
      <c r="O462" s="82"/>
      <c r="P462" s="90"/>
      <c r="Q462" s="90"/>
      <c r="R462" s="150"/>
      <c r="S462" s="129"/>
      <c r="T462" s="170"/>
      <c r="U462" s="82"/>
      <c r="V462" s="101"/>
      <c r="W462" s="160"/>
      <c r="X462" s="161"/>
      <c r="Y462" s="97"/>
      <c r="Z462" s="88"/>
      <c r="AA462" s="131"/>
      <c r="AB462" s="88"/>
      <c r="AC462" s="89"/>
      <c r="AD462" s="146"/>
      <c r="AE462" s="88"/>
      <c r="AF462" s="132"/>
      <c r="AG462" s="294"/>
      <c r="AH462" s="88"/>
      <c r="AI462" s="132"/>
      <c r="AJ462" s="132"/>
      <c r="AK462" s="88"/>
      <c r="AL462" s="132"/>
      <c r="AM462" s="132"/>
      <c r="AN462" s="88"/>
      <c r="AO462" s="132"/>
      <c r="AP462" s="132"/>
      <c r="AQ462" s="132"/>
      <c r="AR462" s="132"/>
      <c r="AS462" s="132"/>
      <c r="AT462" s="147"/>
      <c r="AU462" s="101"/>
      <c r="AV462" s="1036"/>
    </row>
    <row r="463" spans="1:48" ht="35.15" customHeight="1" x14ac:dyDescent="0.3">
      <c r="A463" s="69" t="s">
        <v>2357</v>
      </c>
      <c r="B463" s="82"/>
      <c r="C463" s="102" t="str">
        <f>MID(control[[#This Row],[Processo]],12,4)</f>
        <v/>
      </c>
      <c r="D463" s="102" t="str">
        <f>RIGHT(control[[#This Row],[Processo]],4)</f>
        <v/>
      </c>
      <c r="E463" s="85"/>
      <c r="F463" s="144"/>
      <c r="G463" s="82"/>
      <c r="H463" s="86"/>
      <c r="I463" s="144"/>
      <c r="J463" s="82"/>
      <c r="K463" s="144"/>
      <c r="L463" s="87"/>
      <c r="M463" s="87"/>
      <c r="N463" s="88"/>
      <c r="O463" s="82"/>
      <c r="P463" s="90"/>
      <c r="Q463" s="90"/>
      <c r="R463" s="150"/>
      <c r="S463" s="129"/>
      <c r="T463" s="170"/>
      <c r="U463" s="82"/>
      <c r="V463" s="101"/>
      <c r="W463" s="160"/>
      <c r="X463" s="161"/>
      <c r="Y463" s="97"/>
      <c r="Z463" s="88"/>
      <c r="AA463" s="131"/>
      <c r="AB463" s="88"/>
      <c r="AC463" s="89"/>
      <c r="AD463" s="146"/>
      <c r="AE463" s="88"/>
      <c r="AF463" s="132"/>
      <c r="AG463" s="294"/>
      <c r="AH463" s="88"/>
      <c r="AI463" s="132"/>
      <c r="AJ463" s="132"/>
      <c r="AK463" s="88"/>
      <c r="AL463" s="132"/>
      <c r="AM463" s="132"/>
      <c r="AN463" s="88"/>
      <c r="AO463" s="132"/>
      <c r="AP463" s="132"/>
      <c r="AQ463" s="132"/>
      <c r="AR463" s="132"/>
      <c r="AS463" s="132"/>
      <c r="AT463" s="147"/>
      <c r="AU463" s="101"/>
      <c r="AV463" s="1036"/>
    </row>
    <row r="464" spans="1:48" ht="35.15" customHeight="1" x14ac:dyDescent="0.3">
      <c r="A464" s="69" t="s">
        <v>2358</v>
      </c>
      <c r="B464" s="82"/>
      <c r="C464" s="102" t="str">
        <f>MID(control[[#This Row],[Processo]],12,4)</f>
        <v/>
      </c>
      <c r="D464" s="102" t="str">
        <f>RIGHT(control[[#This Row],[Processo]],4)</f>
        <v/>
      </c>
      <c r="E464" s="85"/>
      <c r="F464" s="144"/>
      <c r="G464" s="82"/>
      <c r="H464" s="86"/>
      <c r="I464" s="144"/>
      <c r="J464" s="82"/>
      <c r="K464" s="144"/>
      <c r="L464" s="87"/>
      <c r="M464" s="87"/>
      <c r="N464" s="88"/>
      <c r="O464" s="82"/>
      <c r="P464" s="90"/>
      <c r="Q464" s="90"/>
      <c r="R464" s="91"/>
      <c r="S464" s="129"/>
      <c r="T464" s="170"/>
      <c r="U464" s="82"/>
      <c r="V464" s="101"/>
      <c r="W464" s="160"/>
      <c r="X464" s="161"/>
      <c r="Y464" s="97"/>
      <c r="Z464" s="88"/>
      <c r="AA464" s="131"/>
      <c r="AB464" s="88"/>
      <c r="AC464" s="89"/>
      <c r="AD464" s="146"/>
      <c r="AE464" s="88"/>
      <c r="AF464" s="132"/>
      <c r="AG464" s="294"/>
      <c r="AH464" s="88"/>
      <c r="AI464" s="132"/>
      <c r="AJ464" s="132"/>
      <c r="AK464" s="88"/>
      <c r="AL464" s="132"/>
      <c r="AM464" s="132"/>
      <c r="AN464" s="88"/>
      <c r="AO464" s="132"/>
      <c r="AP464" s="132"/>
      <c r="AQ464" s="132"/>
      <c r="AR464" s="132"/>
      <c r="AS464" s="132"/>
      <c r="AT464" s="147"/>
      <c r="AU464" s="101"/>
      <c r="AV464" s="1036"/>
    </row>
    <row r="465" spans="1:48" ht="35.15" customHeight="1" x14ac:dyDescent="0.3">
      <c r="A465" s="69" t="s">
        <v>2359</v>
      </c>
      <c r="B465" s="82"/>
      <c r="C465" s="102" t="str">
        <f>MID(control[[#This Row],[Processo]],12,4)</f>
        <v/>
      </c>
      <c r="D465" s="102" t="str">
        <f>RIGHT(control[[#This Row],[Processo]],4)</f>
        <v/>
      </c>
      <c r="E465" s="85"/>
      <c r="F465" s="144"/>
      <c r="G465" s="82"/>
      <c r="H465" s="86"/>
      <c r="I465" s="144"/>
      <c r="J465" s="82"/>
      <c r="K465" s="144"/>
      <c r="L465" s="87"/>
      <c r="M465" s="87"/>
      <c r="N465" s="88"/>
      <c r="O465" s="82"/>
      <c r="P465" s="90"/>
      <c r="Q465" s="90"/>
      <c r="R465" s="91"/>
      <c r="S465" s="129"/>
      <c r="T465" s="170"/>
      <c r="U465" s="82"/>
      <c r="V465" s="101"/>
      <c r="W465" s="160"/>
      <c r="X465" s="161"/>
      <c r="Y465" s="97"/>
      <c r="Z465" s="88"/>
      <c r="AA465" s="131"/>
      <c r="AB465" s="88"/>
      <c r="AC465" s="89"/>
      <c r="AD465" s="146"/>
      <c r="AE465" s="88"/>
      <c r="AF465" s="132"/>
      <c r="AG465" s="294"/>
      <c r="AH465" s="88"/>
      <c r="AI465" s="132"/>
      <c r="AJ465" s="132"/>
      <c r="AK465" s="88"/>
      <c r="AL465" s="132"/>
      <c r="AM465" s="132"/>
      <c r="AN465" s="88"/>
      <c r="AO465" s="132"/>
      <c r="AP465" s="132"/>
      <c r="AQ465" s="132"/>
      <c r="AR465" s="132"/>
      <c r="AS465" s="132"/>
      <c r="AT465" s="147"/>
      <c r="AU465" s="101"/>
      <c r="AV465" s="1036"/>
    </row>
    <row r="466" spans="1:48" ht="35.15" customHeight="1" x14ac:dyDescent="0.3">
      <c r="A466" s="69" t="s">
        <v>2360</v>
      </c>
      <c r="B466" s="82"/>
      <c r="C466" s="102" t="str">
        <f>MID(control[[#This Row],[Processo]],12,4)</f>
        <v/>
      </c>
      <c r="D466" s="102" t="str">
        <f>RIGHT(control[[#This Row],[Processo]],4)</f>
        <v/>
      </c>
      <c r="E466" s="85"/>
      <c r="F466" s="144"/>
      <c r="G466" s="82"/>
      <c r="H466" s="86"/>
      <c r="I466" s="144"/>
      <c r="J466" s="82"/>
      <c r="K466" s="144"/>
      <c r="L466" s="87"/>
      <c r="M466" s="87"/>
      <c r="N466" s="88"/>
      <c r="O466" s="82"/>
      <c r="P466" s="90"/>
      <c r="Q466" s="90"/>
      <c r="R466" s="91"/>
      <c r="S466" s="129"/>
      <c r="T466" s="170"/>
      <c r="U466" s="82"/>
      <c r="V466" s="101"/>
      <c r="W466" s="160"/>
      <c r="X466" s="161"/>
      <c r="Y466" s="97"/>
      <c r="Z466" s="88"/>
      <c r="AA466" s="131"/>
      <c r="AB466" s="88"/>
      <c r="AC466" s="89"/>
      <c r="AD466" s="146"/>
      <c r="AE466" s="88"/>
      <c r="AF466" s="132"/>
      <c r="AG466" s="294"/>
      <c r="AH466" s="88"/>
      <c r="AI466" s="132"/>
      <c r="AJ466" s="132"/>
      <c r="AK466" s="88"/>
      <c r="AL466" s="132"/>
      <c r="AM466" s="132"/>
      <c r="AN466" s="88"/>
      <c r="AO466" s="132"/>
      <c r="AP466" s="132"/>
      <c r="AQ466" s="132"/>
      <c r="AR466" s="132"/>
      <c r="AS466" s="132"/>
      <c r="AT466" s="147"/>
      <c r="AU466" s="101"/>
      <c r="AV466" s="1036"/>
    </row>
    <row r="467" spans="1:48" ht="35.15" customHeight="1" x14ac:dyDescent="0.3">
      <c r="A467" s="69" t="s">
        <v>2361</v>
      </c>
      <c r="B467" s="82"/>
      <c r="C467" s="102" t="str">
        <f>MID(control[[#This Row],[Processo]],12,4)</f>
        <v/>
      </c>
      <c r="D467" s="102" t="str">
        <f>RIGHT(control[[#This Row],[Processo]],4)</f>
        <v/>
      </c>
      <c r="E467" s="85"/>
      <c r="F467" s="144"/>
      <c r="G467" s="82"/>
      <c r="H467" s="86"/>
      <c r="I467" s="144"/>
      <c r="J467" s="82"/>
      <c r="K467" s="144"/>
      <c r="L467" s="87"/>
      <c r="M467" s="87"/>
      <c r="N467" s="88"/>
      <c r="O467" s="82"/>
      <c r="P467" s="90"/>
      <c r="Q467" s="90"/>
      <c r="R467" s="91"/>
      <c r="S467" s="129"/>
      <c r="T467" s="170"/>
      <c r="U467" s="82"/>
      <c r="V467" s="101"/>
      <c r="W467" s="160"/>
      <c r="X467" s="161"/>
      <c r="Y467" s="97"/>
      <c r="Z467" s="88"/>
      <c r="AA467" s="131"/>
      <c r="AB467" s="88"/>
      <c r="AC467" s="89"/>
      <c r="AD467" s="146"/>
      <c r="AE467" s="88"/>
      <c r="AF467" s="132"/>
      <c r="AG467" s="294"/>
      <c r="AH467" s="88"/>
      <c r="AI467" s="132"/>
      <c r="AJ467" s="132"/>
      <c r="AK467" s="88"/>
      <c r="AL467" s="132"/>
      <c r="AM467" s="132"/>
      <c r="AN467" s="88"/>
      <c r="AO467" s="132"/>
      <c r="AP467" s="132"/>
      <c r="AQ467" s="132"/>
      <c r="AR467" s="132"/>
      <c r="AS467" s="132"/>
      <c r="AT467" s="147"/>
      <c r="AU467" s="101"/>
      <c r="AV467" s="1036"/>
    </row>
    <row r="468" spans="1:48" ht="35.15" customHeight="1" x14ac:dyDescent="0.3">
      <c r="A468" s="69" t="s">
        <v>2362</v>
      </c>
      <c r="B468" s="82"/>
      <c r="C468" s="102" t="str">
        <f>MID(control[[#This Row],[Processo]],12,4)</f>
        <v/>
      </c>
      <c r="D468" s="102" t="str">
        <f>RIGHT(control[[#This Row],[Processo]],4)</f>
        <v/>
      </c>
      <c r="E468" s="85"/>
      <c r="F468" s="144"/>
      <c r="G468" s="82"/>
      <c r="H468" s="86"/>
      <c r="I468" s="144"/>
      <c r="J468" s="82"/>
      <c r="K468" s="144"/>
      <c r="L468" s="87"/>
      <c r="M468" s="87"/>
      <c r="N468" s="88"/>
      <c r="O468" s="82"/>
      <c r="P468" s="90"/>
      <c r="Q468" s="90"/>
      <c r="R468" s="91"/>
      <c r="S468" s="129"/>
      <c r="T468" s="170"/>
      <c r="U468" s="82"/>
      <c r="V468" s="101"/>
      <c r="W468" s="160"/>
      <c r="X468" s="161"/>
      <c r="Y468" s="97"/>
      <c r="Z468" s="88"/>
      <c r="AA468" s="131"/>
      <c r="AB468" s="88"/>
      <c r="AC468" s="89"/>
      <c r="AD468" s="146"/>
      <c r="AE468" s="88"/>
      <c r="AF468" s="132"/>
      <c r="AG468" s="294"/>
      <c r="AH468" s="88"/>
      <c r="AI468" s="132"/>
      <c r="AJ468" s="132"/>
      <c r="AK468" s="88"/>
      <c r="AL468" s="132"/>
      <c r="AM468" s="132"/>
      <c r="AN468" s="88"/>
      <c r="AO468" s="132"/>
      <c r="AP468" s="132"/>
      <c r="AQ468" s="132"/>
      <c r="AR468" s="132"/>
      <c r="AS468" s="132"/>
      <c r="AT468" s="147"/>
      <c r="AU468" s="101"/>
      <c r="AV468" s="1036"/>
    </row>
    <row r="469" spans="1:48" ht="35.15" customHeight="1" x14ac:dyDescent="0.3">
      <c r="A469" s="69" t="s">
        <v>2363</v>
      </c>
      <c r="B469" s="82"/>
      <c r="C469" s="102" t="str">
        <f>MID(control[[#This Row],[Processo]],12,4)</f>
        <v/>
      </c>
      <c r="D469" s="102" t="str">
        <f>RIGHT(control[[#This Row],[Processo]],4)</f>
        <v/>
      </c>
      <c r="E469" s="85"/>
      <c r="F469" s="144"/>
      <c r="G469" s="82"/>
      <c r="H469" s="86"/>
      <c r="I469" s="144"/>
      <c r="J469" s="82"/>
      <c r="K469" s="144"/>
      <c r="L469" s="87"/>
      <c r="M469" s="87"/>
      <c r="N469" s="88"/>
      <c r="O469" s="82"/>
      <c r="P469" s="90"/>
      <c r="Q469" s="90"/>
      <c r="R469" s="91"/>
      <c r="S469" s="129"/>
      <c r="T469" s="170"/>
      <c r="U469" s="82"/>
      <c r="V469" s="101"/>
      <c r="W469" s="160"/>
      <c r="X469" s="161"/>
      <c r="Y469" s="97"/>
      <c r="Z469" s="88"/>
      <c r="AA469" s="131"/>
      <c r="AB469" s="88"/>
      <c r="AC469" s="89"/>
      <c r="AD469" s="146"/>
      <c r="AE469" s="88"/>
      <c r="AF469" s="132"/>
      <c r="AG469" s="294"/>
      <c r="AH469" s="88"/>
      <c r="AI469" s="132"/>
      <c r="AJ469" s="132"/>
      <c r="AK469" s="88"/>
      <c r="AL469" s="132"/>
      <c r="AM469" s="132"/>
      <c r="AN469" s="88"/>
      <c r="AO469" s="132"/>
      <c r="AP469" s="132"/>
      <c r="AQ469" s="132"/>
      <c r="AR469" s="132"/>
      <c r="AS469" s="132"/>
      <c r="AT469" s="147"/>
      <c r="AU469" s="101"/>
      <c r="AV469" s="1036"/>
    </row>
    <row r="470" spans="1:48" ht="35.15" customHeight="1" x14ac:dyDescent="0.3">
      <c r="A470" s="69" t="s">
        <v>2364</v>
      </c>
      <c r="B470" s="82"/>
      <c r="C470" s="102" t="str">
        <f>MID(control[[#This Row],[Processo]],12,4)</f>
        <v/>
      </c>
      <c r="D470" s="102" t="str">
        <f>RIGHT(control[[#This Row],[Processo]],4)</f>
        <v/>
      </c>
      <c r="E470" s="85"/>
      <c r="F470" s="144"/>
      <c r="G470" s="82"/>
      <c r="H470" s="86"/>
      <c r="I470" s="144"/>
      <c r="J470" s="82"/>
      <c r="K470" s="144"/>
      <c r="L470" s="87"/>
      <c r="M470" s="87"/>
      <c r="N470" s="88"/>
      <c r="O470" s="82"/>
      <c r="P470" s="90"/>
      <c r="Q470" s="90"/>
      <c r="R470" s="91"/>
      <c r="S470" s="129"/>
      <c r="T470" s="170"/>
      <c r="U470" s="82"/>
      <c r="V470" s="101"/>
      <c r="W470" s="160"/>
      <c r="X470" s="161"/>
      <c r="Y470" s="97"/>
      <c r="Z470" s="88"/>
      <c r="AA470" s="131"/>
      <c r="AB470" s="88"/>
      <c r="AC470" s="89"/>
      <c r="AD470" s="146"/>
      <c r="AE470" s="88"/>
      <c r="AF470" s="132"/>
      <c r="AG470" s="294"/>
      <c r="AH470" s="88"/>
      <c r="AI470" s="132"/>
      <c r="AJ470" s="132"/>
      <c r="AK470" s="88"/>
      <c r="AL470" s="132"/>
      <c r="AM470" s="132"/>
      <c r="AN470" s="88"/>
      <c r="AO470" s="132"/>
      <c r="AP470" s="132"/>
      <c r="AQ470" s="132"/>
      <c r="AR470" s="132"/>
      <c r="AS470" s="132"/>
      <c r="AT470" s="147"/>
      <c r="AU470" s="101"/>
      <c r="AV470" s="1036"/>
    </row>
    <row r="471" spans="1:48" ht="35.15" customHeight="1" x14ac:dyDescent="0.3">
      <c r="A471" s="69" t="s">
        <v>2365</v>
      </c>
      <c r="B471" s="82"/>
      <c r="C471" s="102" t="str">
        <f>MID(control[[#This Row],[Processo]],12,4)</f>
        <v/>
      </c>
      <c r="D471" s="102" t="str">
        <f>RIGHT(control[[#This Row],[Processo]],4)</f>
        <v/>
      </c>
      <c r="E471" s="85"/>
      <c r="F471" s="144"/>
      <c r="G471" s="82"/>
      <c r="H471" s="86"/>
      <c r="I471" s="144"/>
      <c r="J471" s="82"/>
      <c r="K471" s="144"/>
      <c r="L471" s="87"/>
      <c r="M471" s="87"/>
      <c r="N471" s="88"/>
      <c r="O471" s="82"/>
      <c r="P471" s="90"/>
      <c r="Q471" s="90"/>
      <c r="R471" s="91"/>
      <c r="S471" s="129"/>
      <c r="T471" s="170"/>
      <c r="U471" s="82"/>
      <c r="V471" s="101"/>
      <c r="W471" s="160"/>
      <c r="X471" s="161"/>
      <c r="Y471" s="97"/>
      <c r="Z471" s="88"/>
      <c r="AA471" s="131"/>
      <c r="AB471" s="88"/>
      <c r="AC471" s="89"/>
      <c r="AD471" s="146"/>
      <c r="AE471" s="88"/>
      <c r="AF471" s="132"/>
      <c r="AG471" s="294"/>
      <c r="AH471" s="88"/>
      <c r="AI471" s="132"/>
      <c r="AJ471" s="132"/>
      <c r="AK471" s="88"/>
      <c r="AL471" s="132"/>
      <c r="AM471" s="132"/>
      <c r="AN471" s="88"/>
      <c r="AO471" s="132"/>
      <c r="AP471" s="132"/>
      <c r="AQ471" s="132"/>
      <c r="AR471" s="132"/>
      <c r="AS471" s="132"/>
      <c r="AT471" s="147"/>
      <c r="AU471" s="101"/>
      <c r="AV471" s="1036"/>
    </row>
    <row r="472" spans="1:48" ht="35.15" customHeight="1" x14ac:dyDescent="0.3">
      <c r="A472" s="69" t="s">
        <v>2366</v>
      </c>
      <c r="B472" s="82"/>
      <c r="C472" s="102" t="str">
        <f>MID(control[[#This Row],[Processo]],12,4)</f>
        <v/>
      </c>
      <c r="D472" s="102" t="str">
        <f>RIGHT(control[[#This Row],[Processo]],4)</f>
        <v/>
      </c>
      <c r="E472" s="85"/>
      <c r="F472" s="144"/>
      <c r="G472" s="82"/>
      <c r="H472" s="86"/>
      <c r="I472" s="144"/>
      <c r="J472" s="82"/>
      <c r="K472" s="144"/>
      <c r="L472" s="87"/>
      <c r="M472" s="87"/>
      <c r="N472" s="88"/>
      <c r="O472" s="82"/>
      <c r="P472" s="90"/>
      <c r="Q472" s="90"/>
      <c r="R472" s="91"/>
      <c r="S472" s="129"/>
      <c r="T472" s="170"/>
      <c r="U472" s="82"/>
      <c r="V472" s="101"/>
      <c r="W472" s="160"/>
      <c r="X472" s="161"/>
      <c r="Y472" s="97"/>
      <c r="Z472" s="88"/>
      <c r="AA472" s="131"/>
      <c r="AB472" s="88"/>
      <c r="AC472" s="89"/>
      <c r="AD472" s="146"/>
      <c r="AE472" s="88"/>
      <c r="AF472" s="132"/>
      <c r="AG472" s="294"/>
      <c r="AH472" s="88"/>
      <c r="AI472" s="132"/>
      <c r="AJ472" s="132"/>
      <c r="AK472" s="88"/>
      <c r="AL472" s="132"/>
      <c r="AM472" s="132"/>
      <c r="AN472" s="88"/>
      <c r="AO472" s="132"/>
      <c r="AP472" s="132"/>
      <c r="AQ472" s="132"/>
      <c r="AR472" s="132"/>
      <c r="AS472" s="132"/>
      <c r="AT472" s="147"/>
      <c r="AU472" s="101"/>
      <c r="AV472" s="1036"/>
    </row>
    <row r="473" spans="1:48" ht="35.15" customHeight="1" x14ac:dyDescent="0.3">
      <c r="A473" s="69" t="s">
        <v>2367</v>
      </c>
      <c r="B473" s="82"/>
      <c r="C473" s="102" t="str">
        <f>MID(control[[#This Row],[Processo]],12,4)</f>
        <v/>
      </c>
      <c r="D473" s="102" t="str">
        <f>RIGHT(control[[#This Row],[Processo]],4)</f>
        <v/>
      </c>
      <c r="E473" s="85"/>
      <c r="F473" s="144"/>
      <c r="G473" s="82"/>
      <c r="H473" s="86"/>
      <c r="I473" s="144"/>
      <c r="J473" s="82"/>
      <c r="K473" s="144"/>
      <c r="L473" s="87"/>
      <c r="M473" s="87"/>
      <c r="N473" s="88"/>
      <c r="O473" s="82"/>
      <c r="P473" s="90"/>
      <c r="Q473" s="90"/>
      <c r="R473" s="91"/>
      <c r="S473" s="129"/>
      <c r="T473" s="170"/>
      <c r="U473" s="82"/>
      <c r="V473" s="101"/>
      <c r="W473" s="160"/>
      <c r="X473" s="161"/>
      <c r="Y473" s="97"/>
      <c r="Z473" s="88"/>
      <c r="AA473" s="131"/>
      <c r="AB473" s="88"/>
      <c r="AC473" s="89"/>
      <c r="AD473" s="146"/>
      <c r="AE473" s="88"/>
      <c r="AF473" s="132"/>
      <c r="AG473" s="294"/>
      <c r="AH473" s="88"/>
      <c r="AI473" s="132"/>
      <c r="AJ473" s="132"/>
      <c r="AK473" s="88"/>
      <c r="AL473" s="132"/>
      <c r="AM473" s="132"/>
      <c r="AN473" s="88"/>
      <c r="AO473" s="132"/>
      <c r="AP473" s="132"/>
      <c r="AQ473" s="132"/>
      <c r="AR473" s="132"/>
      <c r="AS473" s="132"/>
      <c r="AT473" s="147"/>
      <c r="AU473" s="101"/>
      <c r="AV473" s="1036"/>
    </row>
    <row r="474" spans="1:48" ht="35.15" customHeight="1" x14ac:dyDescent="0.3">
      <c r="A474" s="69" t="s">
        <v>2368</v>
      </c>
      <c r="B474" s="82"/>
      <c r="C474" s="102" t="str">
        <f>MID(control[[#This Row],[Processo]],12,4)</f>
        <v/>
      </c>
      <c r="D474" s="102" t="str">
        <f>RIGHT(control[[#This Row],[Processo]],4)</f>
        <v/>
      </c>
      <c r="E474" s="85"/>
      <c r="F474" s="144"/>
      <c r="G474" s="82"/>
      <c r="H474" s="86"/>
      <c r="I474" s="144"/>
      <c r="J474" s="82"/>
      <c r="K474" s="144"/>
      <c r="L474" s="87"/>
      <c r="M474" s="87"/>
      <c r="N474" s="88"/>
      <c r="O474" s="82"/>
      <c r="P474" s="90"/>
      <c r="Q474" s="90"/>
      <c r="R474" s="91"/>
      <c r="S474" s="129"/>
      <c r="T474" s="170"/>
      <c r="U474" s="82"/>
      <c r="V474" s="101"/>
      <c r="W474" s="160"/>
      <c r="X474" s="161"/>
      <c r="Y474" s="97"/>
      <c r="Z474" s="88"/>
      <c r="AA474" s="131"/>
      <c r="AB474" s="88"/>
      <c r="AC474" s="89"/>
      <c r="AD474" s="146"/>
      <c r="AE474" s="88"/>
      <c r="AF474" s="132"/>
      <c r="AG474" s="294"/>
      <c r="AH474" s="88"/>
      <c r="AI474" s="132"/>
      <c r="AJ474" s="132"/>
      <c r="AK474" s="88"/>
      <c r="AL474" s="132"/>
      <c r="AM474" s="132"/>
      <c r="AN474" s="88"/>
      <c r="AO474" s="132"/>
      <c r="AP474" s="132"/>
      <c r="AQ474" s="132"/>
      <c r="AR474" s="132"/>
      <c r="AS474" s="132"/>
      <c r="AT474" s="147"/>
      <c r="AU474" s="101"/>
      <c r="AV474" s="1036"/>
    </row>
    <row r="475" spans="1:48" ht="35.15" customHeight="1" x14ac:dyDescent="0.3">
      <c r="A475" s="69" t="s">
        <v>2369</v>
      </c>
      <c r="B475" s="82"/>
      <c r="C475" s="102" t="str">
        <f>MID(control[[#This Row],[Processo]],12,4)</f>
        <v/>
      </c>
      <c r="D475" s="102" t="str">
        <f>RIGHT(control[[#This Row],[Processo]],4)</f>
        <v/>
      </c>
      <c r="E475" s="85"/>
      <c r="F475" s="144"/>
      <c r="G475" s="82"/>
      <c r="H475" s="86"/>
      <c r="I475" s="144"/>
      <c r="J475" s="82"/>
      <c r="K475" s="144"/>
      <c r="L475" s="87"/>
      <c r="M475" s="87"/>
      <c r="N475" s="88"/>
      <c r="O475" s="82"/>
      <c r="P475" s="90"/>
      <c r="Q475" s="90"/>
      <c r="R475" s="91"/>
      <c r="S475" s="129"/>
      <c r="T475" s="170"/>
      <c r="U475" s="82"/>
      <c r="V475" s="101"/>
      <c r="W475" s="160"/>
      <c r="X475" s="161"/>
      <c r="Y475" s="97"/>
      <c r="Z475" s="88"/>
      <c r="AA475" s="131"/>
      <c r="AB475" s="88"/>
      <c r="AC475" s="89"/>
      <c r="AD475" s="146"/>
      <c r="AE475" s="88"/>
      <c r="AF475" s="132"/>
      <c r="AG475" s="294"/>
      <c r="AH475" s="88"/>
      <c r="AI475" s="132"/>
      <c r="AJ475" s="132"/>
      <c r="AK475" s="88"/>
      <c r="AL475" s="132"/>
      <c r="AM475" s="132"/>
      <c r="AN475" s="88"/>
      <c r="AO475" s="132"/>
      <c r="AP475" s="132"/>
      <c r="AQ475" s="132"/>
      <c r="AR475" s="132"/>
      <c r="AS475" s="132"/>
      <c r="AT475" s="147"/>
      <c r="AU475" s="101"/>
      <c r="AV475" s="1036"/>
    </row>
    <row r="476" spans="1:48" ht="35.15" customHeight="1" x14ac:dyDescent="0.3">
      <c r="A476" s="69" t="s">
        <v>2370</v>
      </c>
      <c r="B476" s="82"/>
      <c r="C476" s="102" t="str">
        <f>MID(control[[#This Row],[Processo]],12,4)</f>
        <v/>
      </c>
      <c r="D476" s="102" t="str">
        <f>RIGHT(control[[#This Row],[Processo]],4)</f>
        <v/>
      </c>
      <c r="E476" s="85"/>
      <c r="F476" s="144"/>
      <c r="G476" s="82"/>
      <c r="H476" s="86"/>
      <c r="I476" s="144"/>
      <c r="J476" s="82"/>
      <c r="K476" s="144"/>
      <c r="L476" s="87"/>
      <c r="M476" s="87"/>
      <c r="N476" s="88"/>
      <c r="O476" s="82"/>
      <c r="P476" s="90"/>
      <c r="Q476" s="90"/>
      <c r="R476" s="91"/>
      <c r="S476" s="129"/>
      <c r="T476" s="170"/>
      <c r="U476" s="82"/>
      <c r="V476" s="101"/>
      <c r="W476" s="160"/>
      <c r="X476" s="161"/>
      <c r="Y476" s="97"/>
      <c r="Z476" s="88"/>
      <c r="AA476" s="131"/>
      <c r="AB476" s="88"/>
      <c r="AC476" s="89"/>
      <c r="AD476" s="146"/>
      <c r="AE476" s="88"/>
      <c r="AF476" s="132"/>
      <c r="AG476" s="294"/>
      <c r="AH476" s="88"/>
      <c r="AI476" s="132"/>
      <c r="AJ476" s="132"/>
      <c r="AK476" s="88"/>
      <c r="AL476" s="132"/>
      <c r="AM476" s="132"/>
      <c r="AN476" s="88"/>
      <c r="AO476" s="132"/>
      <c r="AP476" s="132"/>
      <c r="AQ476" s="132"/>
      <c r="AR476" s="132"/>
      <c r="AS476" s="132"/>
      <c r="AT476" s="147"/>
      <c r="AU476" s="101"/>
      <c r="AV476" s="1036"/>
    </row>
    <row r="477" spans="1:48" ht="35.15" customHeight="1" x14ac:dyDescent="0.3">
      <c r="A477" s="69" t="s">
        <v>2371</v>
      </c>
      <c r="B477" s="82"/>
      <c r="C477" s="102" t="str">
        <f>MID(control[[#This Row],[Processo]],12,4)</f>
        <v/>
      </c>
      <c r="D477" s="102" t="str">
        <f>RIGHT(control[[#This Row],[Processo]],4)</f>
        <v/>
      </c>
      <c r="E477" s="85"/>
      <c r="F477" s="144"/>
      <c r="G477" s="82"/>
      <c r="H477" s="86"/>
      <c r="I477" s="144"/>
      <c r="J477" s="82"/>
      <c r="K477" s="144"/>
      <c r="L477" s="87"/>
      <c r="M477" s="87"/>
      <c r="N477" s="88"/>
      <c r="O477" s="82"/>
      <c r="P477" s="90"/>
      <c r="Q477" s="90"/>
      <c r="R477" s="91"/>
      <c r="S477" s="129"/>
      <c r="T477" s="170"/>
      <c r="U477" s="82"/>
      <c r="V477" s="101"/>
      <c r="W477" s="160"/>
      <c r="X477" s="161"/>
      <c r="Y477" s="97"/>
      <c r="Z477" s="88"/>
      <c r="AA477" s="131"/>
      <c r="AB477" s="88"/>
      <c r="AC477" s="89"/>
      <c r="AD477" s="146"/>
      <c r="AE477" s="88"/>
      <c r="AF477" s="132"/>
      <c r="AG477" s="294"/>
      <c r="AH477" s="88"/>
      <c r="AI477" s="132"/>
      <c r="AJ477" s="132"/>
      <c r="AK477" s="88"/>
      <c r="AL477" s="132"/>
      <c r="AM477" s="132"/>
      <c r="AN477" s="88"/>
      <c r="AO477" s="132"/>
      <c r="AP477" s="132"/>
      <c r="AQ477" s="132"/>
      <c r="AR477" s="132"/>
      <c r="AS477" s="132"/>
      <c r="AT477" s="147"/>
      <c r="AU477" s="101"/>
      <c r="AV477" s="1036"/>
    </row>
    <row r="478" spans="1:48" ht="35.15" customHeight="1" x14ac:dyDescent="0.3">
      <c r="A478" s="69" t="s">
        <v>2372</v>
      </c>
      <c r="B478" s="82"/>
      <c r="C478" s="102" t="str">
        <f>MID(control[[#This Row],[Processo]],12,4)</f>
        <v/>
      </c>
      <c r="D478" s="102" t="str">
        <f>RIGHT(control[[#This Row],[Processo]],4)</f>
        <v/>
      </c>
      <c r="E478" s="85"/>
      <c r="F478" s="144"/>
      <c r="G478" s="82"/>
      <c r="H478" s="86"/>
      <c r="I478" s="144"/>
      <c r="J478" s="82"/>
      <c r="K478" s="144"/>
      <c r="L478" s="87"/>
      <c r="M478" s="87"/>
      <c r="N478" s="88"/>
      <c r="O478" s="82"/>
      <c r="P478" s="90"/>
      <c r="Q478" s="90"/>
      <c r="R478" s="91"/>
      <c r="S478" s="129"/>
      <c r="T478" s="170"/>
      <c r="U478" s="82"/>
      <c r="V478" s="101"/>
      <c r="W478" s="160"/>
      <c r="X478" s="161"/>
      <c r="Y478" s="97"/>
      <c r="Z478" s="88"/>
      <c r="AA478" s="131"/>
      <c r="AB478" s="88"/>
      <c r="AC478" s="89"/>
      <c r="AD478" s="146"/>
      <c r="AE478" s="88"/>
      <c r="AF478" s="132"/>
      <c r="AG478" s="294"/>
      <c r="AH478" s="88"/>
      <c r="AI478" s="132"/>
      <c r="AJ478" s="132"/>
      <c r="AK478" s="88"/>
      <c r="AL478" s="132"/>
      <c r="AM478" s="132"/>
      <c r="AN478" s="88"/>
      <c r="AO478" s="132"/>
      <c r="AP478" s="132"/>
      <c r="AQ478" s="132"/>
      <c r="AR478" s="132"/>
      <c r="AS478" s="132"/>
      <c r="AT478" s="147"/>
      <c r="AU478" s="101"/>
      <c r="AV478" s="1036"/>
    </row>
    <row r="479" spans="1:48" ht="35.15" customHeight="1" x14ac:dyDescent="0.3">
      <c r="A479" s="69" t="s">
        <v>2373</v>
      </c>
      <c r="B479" s="82"/>
      <c r="C479" s="102" t="str">
        <f>MID(control[[#This Row],[Processo]],12,4)</f>
        <v/>
      </c>
      <c r="D479" s="102" t="str">
        <f>RIGHT(control[[#This Row],[Processo]],4)</f>
        <v/>
      </c>
      <c r="E479" s="85"/>
      <c r="F479" s="144"/>
      <c r="G479" s="82"/>
      <c r="H479" s="86"/>
      <c r="I479" s="144"/>
      <c r="J479" s="82"/>
      <c r="K479" s="144"/>
      <c r="L479" s="87"/>
      <c r="M479" s="87"/>
      <c r="N479" s="88"/>
      <c r="O479" s="82"/>
      <c r="P479" s="90"/>
      <c r="Q479" s="90"/>
      <c r="R479" s="91"/>
      <c r="S479" s="129"/>
      <c r="T479" s="170"/>
      <c r="U479" s="82"/>
      <c r="V479" s="101"/>
      <c r="W479" s="160"/>
      <c r="X479" s="161"/>
      <c r="Y479" s="97"/>
      <c r="Z479" s="88"/>
      <c r="AA479" s="131"/>
      <c r="AB479" s="88"/>
      <c r="AC479" s="89"/>
      <c r="AD479" s="146"/>
      <c r="AE479" s="88"/>
      <c r="AF479" s="132"/>
      <c r="AG479" s="294"/>
      <c r="AH479" s="88"/>
      <c r="AI479" s="132"/>
      <c r="AJ479" s="132"/>
      <c r="AK479" s="88"/>
      <c r="AL479" s="132"/>
      <c r="AM479" s="132"/>
      <c r="AN479" s="88"/>
      <c r="AO479" s="132"/>
      <c r="AP479" s="132"/>
      <c r="AQ479" s="132"/>
      <c r="AR479" s="132"/>
      <c r="AS479" s="132"/>
      <c r="AT479" s="147"/>
      <c r="AU479" s="101"/>
      <c r="AV479" s="1036"/>
    </row>
    <row r="480" spans="1:48" ht="35.15" customHeight="1" x14ac:dyDescent="0.3">
      <c r="A480" s="69" t="s">
        <v>2374</v>
      </c>
      <c r="B480" s="82"/>
      <c r="C480" s="102" t="str">
        <f>MID(control[[#This Row],[Processo]],12,4)</f>
        <v/>
      </c>
      <c r="D480" s="102" t="str">
        <f>RIGHT(control[[#This Row],[Processo]],4)</f>
        <v/>
      </c>
      <c r="E480" s="85"/>
      <c r="F480" s="144"/>
      <c r="G480" s="82"/>
      <c r="H480" s="86"/>
      <c r="I480" s="144"/>
      <c r="J480" s="82"/>
      <c r="K480" s="144"/>
      <c r="L480" s="87"/>
      <c r="M480" s="87"/>
      <c r="N480" s="88"/>
      <c r="O480" s="82"/>
      <c r="P480" s="90"/>
      <c r="Q480" s="90"/>
      <c r="R480" s="91"/>
      <c r="S480" s="129"/>
      <c r="T480" s="170"/>
      <c r="U480" s="82"/>
      <c r="V480" s="101"/>
      <c r="W480" s="160"/>
      <c r="X480" s="161"/>
      <c r="Y480" s="97"/>
      <c r="Z480" s="88"/>
      <c r="AA480" s="131"/>
      <c r="AB480" s="88"/>
      <c r="AC480" s="89"/>
      <c r="AD480" s="146"/>
      <c r="AE480" s="88"/>
      <c r="AF480" s="132"/>
      <c r="AG480" s="294"/>
      <c r="AH480" s="88"/>
      <c r="AI480" s="132"/>
      <c r="AJ480" s="132"/>
      <c r="AK480" s="88"/>
      <c r="AL480" s="132"/>
      <c r="AM480" s="132"/>
      <c r="AN480" s="88"/>
      <c r="AO480" s="132"/>
      <c r="AP480" s="132"/>
      <c r="AQ480" s="132"/>
      <c r="AR480" s="132"/>
      <c r="AS480" s="132"/>
      <c r="AT480" s="147"/>
      <c r="AU480" s="101"/>
      <c r="AV480" s="1036"/>
    </row>
    <row r="481" spans="1:48" ht="35.15" customHeight="1" x14ac:dyDescent="0.3">
      <c r="A481" s="69" t="s">
        <v>2375</v>
      </c>
      <c r="B481" s="82"/>
      <c r="C481" s="102" t="str">
        <f>MID(control[[#This Row],[Processo]],12,4)</f>
        <v/>
      </c>
      <c r="D481" s="102" t="str">
        <f>RIGHT(control[[#This Row],[Processo]],4)</f>
        <v/>
      </c>
      <c r="E481" s="85"/>
      <c r="F481" s="144"/>
      <c r="G481" s="82"/>
      <c r="H481" s="86"/>
      <c r="I481" s="144"/>
      <c r="J481" s="82"/>
      <c r="K481" s="144"/>
      <c r="L481" s="87"/>
      <c r="M481" s="87"/>
      <c r="N481" s="88"/>
      <c r="O481" s="82"/>
      <c r="P481" s="90"/>
      <c r="Q481" s="90"/>
      <c r="R481" s="91"/>
      <c r="S481" s="129"/>
      <c r="T481" s="170"/>
      <c r="U481" s="82"/>
      <c r="V481" s="101"/>
      <c r="W481" s="160"/>
      <c r="X481" s="161"/>
      <c r="Y481" s="97"/>
      <c r="Z481" s="88"/>
      <c r="AA481" s="131"/>
      <c r="AB481" s="88"/>
      <c r="AC481" s="89"/>
      <c r="AD481" s="146"/>
      <c r="AE481" s="88"/>
      <c r="AF481" s="132"/>
      <c r="AG481" s="294"/>
      <c r="AH481" s="88"/>
      <c r="AI481" s="132"/>
      <c r="AJ481" s="132"/>
      <c r="AK481" s="88"/>
      <c r="AL481" s="132"/>
      <c r="AM481" s="132"/>
      <c r="AN481" s="88"/>
      <c r="AO481" s="132"/>
      <c r="AP481" s="132"/>
      <c r="AQ481" s="132"/>
      <c r="AR481" s="132"/>
      <c r="AS481" s="132"/>
      <c r="AT481" s="147"/>
      <c r="AU481" s="101"/>
      <c r="AV481" s="1036"/>
    </row>
    <row r="482" spans="1:48" ht="35.15" customHeight="1" x14ac:dyDescent="0.3">
      <c r="A482" s="69" t="s">
        <v>2376</v>
      </c>
      <c r="B482" s="82"/>
      <c r="C482" s="102" t="str">
        <f>MID(control[[#This Row],[Processo]],12,4)</f>
        <v/>
      </c>
      <c r="D482" s="102" t="str">
        <f>RIGHT(control[[#This Row],[Processo]],4)</f>
        <v/>
      </c>
      <c r="E482" s="85"/>
      <c r="F482" s="144"/>
      <c r="G482" s="82"/>
      <c r="H482" s="86"/>
      <c r="I482" s="144"/>
      <c r="J482" s="82"/>
      <c r="K482" s="144"/>
      <c r="L482" s="87"/>
      <c r="M482" s="87"/>
      <c r="N482" s="88"/>
      <c r="O482" s="82"/>
      <c r="P482" s="90"/>
      <c r="Q482" s="90"/>
      <c r="R482" s="91"/>
      <c r="S482" s="129"/>
      <c r="T482" s="170"/>
      <c r="U482" s="82"/>
      <c r="V482" s="101"/>
      <c r="W482" s="160"/>
      <c r="X482" s="161"/>
      <c r="Y482" s="97"/>
      <c r="Z482" s="88"/>
      <c r="AA482" s="131"/>
      <c r="AB482" s="88"/>
      <c r="AC482" s="89"/>
      <c r="AD482" s="146"/>
      <c r="AE482" s="88"/>
      <c r="AF482" s="132"/>
      <c r="AG482" s="294"/>
      <c r="AH482" s="88"/>
      <c r="AI482" s="132"/>
      <c r="AJ482" s="132"/>
      <c r="AK482" s="88"/>
      <c r="AL482" s="132"/>
      <c r="AM482" s="132"/>
      <c r="AN482" s="88"/>
      <c r="AO482" s="132"/>
      <c r="AP482" s="132"/>
      <c r="AQ482" s="132"/>
      <c r="AR482" s="132"/>
      <c r="AS482" s="132"/>
      <c r="AT482" s="147"/>
      <c r="AU482" s="101"/>
      <c r="AV482" s="1036"/>
    </row>
    <row r="483" spans="1:48" ht="35.15" customHeight="1" x14ac:dyDescent="0.3">
      <c r="A483" s="69" t="s">
        <v>2377</v>
      </c>
      <c r="B483" s="82"/>
      <c r="C483" s="102" t="str">
        <f>MID(control[[#This Row],[Processo]],12,4)</f>
        <v/>
      </c>
      <c r="D483" s="102" t="str">
        <f>RIGHT(control[[#This Row],[Processo]],4)</f>
        <v/>
      </c>
      <c r="E483" s="85"/>
      <c r="F483" s="144"/>
      <c r="G483" s="82"/>
      <c r="H483" s="86"/>
      <c r="I483" s="144"/>
      <c r="J483" s="82"/>
      <c r="K483" s="144"/>
      <c r="L483" s="87"/>
      <c r="M483" s="87"/>
      <c r="N483" s="88"/>
      <c r="O483" s="82"/>
      <c r="P483" s="90"/>
      <c r="Q483" s="90"/>
      <c r="R483" s="91"/>
      <c r="S483" s="129"/>
      <c r="T483" s="170"/>
      <c r="U483" s="82"/>
      <c r="V483" s="101"/>
      <c r="W483" s="160"/>
      <c r="X483" s="161"/>
      <c r="Y483" s="97"/>
      <c r="Z483" s="88"/>
      <c r="AA483" s="131"/>
      <c r="AB483" s="88"/>
      <c r="AC483" s="89"/>
      <c r="AD483" s="146"/>
      <c r="AE483" s="88"/>
      <c r="AF483" s="132"/>
      <c r="AG483" s="294"/>
      <c r="AH483" s="88"/>
      <c r="AI483" s="132"/>
      <c r="AJ483" s="132"/>
      <c r="AK483" s="88"/>
      <c r="AL483" s="132"/>
      <c r="AM483" s="132"/>
      <c r="AN483" s="88"/>
      <c r="AO483" s="132"/>
      <c r="AP483" s="132"/>
      <c r="AQ483" s="132"/>
      <c r="AR483" s="132"/>
      <c r="AS483" s="132"/>
      <c r="AT483" s="147"/>
      <c r="AU483" s="101"/>
      <c r="AV483" s="1036"/>
    </row>
    <row r="484" spans="1:48" ht="35.15" customHeight="1" x14ac:dyDescent="0.3">
      <c r="A484" s="69" t="s">
        <v>2378</v>
      </c>
      <c r="B484" s="82"/>
      <c r="C484" s="102" t="str">
        <f>MID(control[[#This Row],[Processo]],12,4)</f>
        <v/>
      </c>
      <c r="D484" s="102" t="str">
        <f>RIGHT(control[[#This Row],[Processo]],4)</f>
        <v/>
      </c>
      <c r="E484" s="85"/>
      <c r="F484" s="144"/>
      <c r="G484" s="82"/>
      <c r="H484" s="86"/>
      <c r="I484" s="144"/>
      <c r="J484" s="82"/>
      <c r="K484" s="144"/>
      <c r="L484" s="87"/>
      <c r="M484" s="87"/>
      <c r="N484" s="88"/>
      <c r="O484" s="82"/>
      <c r="P484" s="90"/>
      <c r="Q484" s="90"/>
      <c r="R484" s="91"/>
      <c r="S484" s="129"/>
      <c r="T484" s="170"/>
      <c r="U484" s="82"/>
      <c r="V484" s="101"/>
      <c r="W484" s="160"/>
      <c r="X484" s="161"/>
      <c r="Y484" s="97"/>
      <c r="Z484" s="88"/>
      <c r="AA484" s="131"/>
      <c r="AB484" s="88"/>
      <c r="AC484" s="89"/>
      <c r="AD484" s="146"/>
      <c r="AE484" s="88"/>
      <c r="AF484" s="132"/>
      <c r="AG484" s="294"/>
      <c r="AH484" s="88"/>
      <c r="AI484" s="132"/>
      <c r="AJ484" s="132"/>
      <c r="AK484" s="88"/>
      <c r="AL484" s="132"/>
      <c r="AM484" s="132"/>
      <c r="AN484" s="88"/>
      <c r="AO484" s="132"/>
      <c r="AP484" s="132"/>
      <c r="AQ484" s="132"/>
      <c r="AR484" s="132"/>
      <c r="AS484" s="132"/>
      <c r="AT484" s="147"/>
      <c r="AU484" s="101"/>
      <c r="AV484" s="1036"/>
    </row>
    <row r="485" spans="1:48" ht="35.15" customHeight="1" x14ac:dyDescent="0.3">
      <c r="A485" s="69" t="s">
        <v>2379</v>
      </c>
      <c r="B485" s="82"/>
      <c r="C485" s="102" t="str">
        <f>MID(control[[#This Row],[Processo]],12,4)</f>
        <v/>
      </c>
      <c r="D485" s="102" t="str">
        <f>RIGHT(control[[#This Row],[Processo]],4)</f>
        <v/>
      </c>
      <c r="E485" s="85"/>
      <c r="F485" s="144"/>
      <c r="G485" s="82"/>
      <c r="H485" s="86"/>
      <c r="I485" s="144"/>
      <c r="J485" s="82"/>
      <c r="K485" s="144"/>
      <c r="L485" s="87"/>
      <c r="M485" s="87"/>
      <c r="N485" s="88"/>
      <c r="O485" s="82"/>
      <c r="P485" s="90"/>
      <c r="Q485" s="90"/>
      <c r="R485" s="91"/>
      <c r="S485" s="129"/>
      <c r="T485" s="170"/>
      <c r="U485" s="82"/>
      <c r="V485" s="101"/>
      <c r="W485" s="160"/>
      <c r="X485" s="161"/>
      <c r="Y485" s="97"/>
      <c r="Z485" s="88"/>
      <c r="AA485" s="131"/>
      <c r="AB485" s="88"/>
      <c r="AC485" s="89"/>
      <c r="AD485" s="146"/>
      <c r="AE485" s="88"/>
      <c r="AF485" s="132"/>
      <c r="AG485" s="294"/>
      <c r="AH485" s="88"/>
      <c r="AI485" s="132"/>
      <c r="AJ485" s="132"/>
      <c r="AK485" s="88"/>
      <c r="AL485" s="132"/>
      <c r="AM485" s="132"/>
      <c r="AN485" s="88"/>
      <c r="AO485" s="132"/>
      <c r="AP485" s="132"/>
      <c r="AQ485" s="132"/>
      <c r="AR485" s="132"/>
      <c r="AS485" s="132"/>
      <c r="AT485" s="147"/>
      <c r="AU485" s="101"/>
      <c r="AV485" s="1036"/>
    </row>
    <row r="486" spans="1:48" ht="35.15" customHeight="1" x14ac:dyDescent="0.3">
      <c r="A486" s="69" t="s">
        <v>2380</v>
      </c>
      <c r="B486" s="82"/>
      <c r="C486" s="102" t="str">
        <f>MID(control[[#This Row],[Processo]],12,4)</f>
        <v/>
      </c>
      <c r="D486" s="102" t="str">
        <f>RIGHT(control[[#This Row],[Processo]],4)</f>
        <v/>
      </c>
      <c r="E486" s="85"/>
      <c r="F486" s="144"/>
      <c r="G486" s="82"/>
      <c r="H486" s="86"/>
      <c r="I486" s="144"/>
      <c r="J486" s="82"/>
      <c r="K486" s="144"/>
      <c r="L486" s="87"/>
      <c r="M486" s="87"/>
      <c r="N486" s="88"/>
      <c r="O486" s="82"/>
      <c r="P486" s="90"/>
      <c r="Q486" s="90"/>
      <c r="R486" s="91"/>
      <c r="S486" s="129"/>
      <c r="T486" s="170"/>
      <c r="U486" s="82"/>
      <c r="V486" s="101"/>
      <c r="W486" s="160"/>
      <c r="X486" s="161"/>
      <c r="Y486" s="97"/>
      <c r="Z486" s="88"/>
      <c r="AA486" s="131"/>
      <c r="AB486" s="88"/>
      <c r="AC486" s="89"/>
      <c r="AD486" s="146"/>
      <c r="AE486" s="88"/>
      <c r="AF486" s="132"/>
      <c r="AG486" s="294"/>
      <c r="AH486" s="88"/>
      <c r="AI486" s="132"/>
      <c r="AJ486" s="132"/>
      <c r="AK486" s="88"/>
      <c r="AL486" s="132"/>
      <c r="AM486" s="132"/>
      <c r="AN486" s="88"/>
      <c r="AO486" s="132"/>
      <c r="AP486" s="132"/>
      <c r="AQ486" s="132"/>
      <c r="AR486" s="132"/>
      <c r="AS486" s="132"/>
      <c r="AT486" s="147"/>
      <c r="AU486" s="101"/>
      <c r="AV486" s="1036"/>
    </row>
    <row r="487" spans="1:48" ht="35.15" customHeight="1" x14ac:dyDescent="0.3">
      <c r="A487" s="69" t="s">
        <v>2381</v>
      </c>
      <c r="B487" s="82"/>
      <c r="C487" s="102" t="str">
        <f>MID(control[[#This Row],[Processo]],12,4)</f>
        <v/>
      </c>
      <c r="D487" s="102" t="str">
        <f>RIGHT(control[[#This Row],[Processo]],4)</f>
        <v/>
      </c>
      <c r="E487" s="85"/>
      <c r="F487" s="144"/>
      <c r="G487" s="82"/>
      <c r="H487" s="86"/>
      <c r="I487" s="144"/>
      <c r="J487" s="82"/>
      <c r="K487" s="144"/>
      <c r="L487" s="87"/>
      <c r="M487" s="87"/>
      <c r="N487" s="88"/>
      <c r="O487" s="82"/>
      <c r="P487" s="90"/>
      <c r="Q487" s="90"/>
      <c r="R487" s="91"/>
      <c r="S487" s="129"/>
      <c r="T487" s="170"/>
      <c r="U487" s="82"/>
      <c r="V487" s="101"/>
      <c r="W487" s="160"/>
      <c r="X487" s="161"/>
      <c r="Y487" s="97"/>
      <c r="Z487" s="88"/>
      <c r="AA487" s="131"/>
      <c r="AB487" s="88"/>
      <c r="AC487" s="89"/>
      <c r="AD487" s="146"/>
      <c r="AE487" s="88"/>
      <c r="AF487" s="132"/>
      <c r="AG487" s="294"/>
      <c r="AH487" s="88"/>
      <c r="AI487" s="132"/>
      <c r="AJ487" s="132"/>
      <c r="AK487" s="88"/>
      <c r="AL487" s="132"/>
      <c r="AM487" s="132"/>
      <c r="AN487" s="88"/>
      <c r="AO487" s="132"/>
      <c r="AP487" s="132"/>
      <c r="AQ487" s="132"/>
      <c r="AR487" s="132"/>
      <c r="AS487" s="132"/>
      <c r="AT487" s="147"/>
      <c r="AU487" s="101"/>
      <c r="AV487" s="1036"/>
    </row>
    <row r="488" spans="1:48" ht="35.15" customHeight="1" x14ac:dyDescent="0.3">
      <c r="A488" s="69" t="s">
        <v>2382</v>
      </c>
      <c r="B488" s="82"/>
      <c r="C488" s="102" t="str">
        <f>MID(control[[#This Row],[Processo]],12,4)</f>
        <v/>
      </c>
      <c r="D488" s="102" t="str">
        <f>RIGHT(control[[#This Row],[Processo]],4)</f>
        <v/>
      </c>
      <c r="E488" s="85"/>
      <c r="F488" s="144"/>
      <c r="G488" s="82"/>
      <c r="H488" s="86"/>
      <c r="I488" s="144"/>
      <c r="J488" s="82"/>
      <c r="K488" s="144"/>
      <c r="L488" s="87"/>
      <c r="M488" s="87"/>
      <c r="N488" s="88"/>
      <c r="O488" s="82"/>
      <c r="P488" s="90"/>
      <c r="Q488" s="90"/>
      <c r="R488" s="150"/>
      <c r="S488" s="129"/>
      <c r="T488" s="170"/>
      <c r="U488" s="82"/>
      <c r="V488" s="101"/>
      <c r="W488" s="160"/>
      <c r="X488" s="161"/>
      <c r="Y488" s="97"/>
      <c r="Z488" s="88"/>
      <c r="AA488" s="131"/>
      <c r="AB488" s="88"/>
      <c r="AC488" s="89"/>
      <c r="AD488" s="146"/>
      <c r="AE488" s="88"/>
      <c r="AF488" s="132"/>
      <c r="AG488" s="294"/>
      <c r="AH488" s="88"/>
      <c r="AI488" s="132"/>
      <c r="AJ488" s="132"/>
      <c r="AK488" s="88"/>
      <c r="AL488" s="132"/>
      <c r="AM488" s="132"/>
      <c r="AN488" s="88"/>
      <c r="AO488" s="132"/>
      <c r="AP488" s="132"/>
      <c r="AQ488" s="132"/>
      <c r="AR488" s="132"/>
      <c r="AS488" s="132"/>
      <c r="AT488" s="147"/>
      <c r="AU488" s="101"/>
      <c r="AV488" s="1036"/>
    </row>
    <row r="489" spans="1:48" ht="35.15" customHeight="1" x14ac:dyDescent="0.3">
      <c r="A489" s="69" t="s">
        <v>2383</v>
      </c>
      <c r="B489" s="82"/>
      <c r="C489" s="102" t="str">
        <f>MID(control[[#This Row],[Processo]],12,4)</f>
        <v/>
      </c>
      <c r="D489" s="102" t="str">
        <f>RIGHT(control[[#This Row],[Processo]],4)</f>
        <v/>
      </c>
      <c r="E489" s="85"/>
      <c r="F489" s="144"/>
      <c r="G489" s="82"/>
      <c r="H489" s="86"/>
      <c r="I489" s="144"/>
      <c r="J489" s="82"/>
      <c r="K489" s="144"/>
      <c r="L489" s="87"/>
      <c r="M489" s="87"/>
      <c r="N489" s="88"/>
      <c r="O489" s="82"/>
      <c r="P489" s="90"/>
      <c r="Q489" s="90"/>
      <c r="R489" s="150"/>
      <c r="S489" s="129"/>
      <c r="T489" s="170"/>
      <c r="U489" s="82"/>
      <c r="V489" s="101"/>
      <c r="W489" s="160"/>
      <c r="X489" s="161"/>
      <c r="Y489" s="97"/>
      <c r="Z489" s="88"/>
      <c r="AA489" s="131"/>
      <c r="AB489" s="88"/>
      <c r="AC489" s="89"/>
      <c r="AD489" s="146"/>
      <c r="AE489" s="88"/>
      <c r="AF489" s="132"/>
      <c r="AG489" s="294"/>
      <c r="AH489" s="88"/>
      <c r="AI489" s="132"/>
      <c r="AJ489" s="132"/>
      <c r="AK489" s="88"/>
      <c r="AL489" s="132"/>
      <c r="AM489" s="132"/>
      <c r="AN489" s="88"/>
      <c r="AO489" s="132"/>
      <c r="AP489" s="132"/>
      <c r="AQ489" s="132"/>
      <c r="AR489" s="132"/>
      <c r="AS489" s="132"/>
      <c r="AT489" s="147"/>
      <c r="AU489" s="101"/>
      <c r="AV489" s="1036"/>
    </row>
    <row r="490" spans="1:48" ht="35.15" customHeight="1" x14ac:dyDescent="0.3">
      <c r="A490" s="69" t="s">
        <v>2384</v>
      </c>
      <c r="B490" s="82"/>
      <c r="C490" s="102" t="str">
        <f>MID(control[[#This Row],[Processo]],12,4)</f>
        <v/>
      </c>
      <c r="D490" s="102" t="str">
        <f>RIGHT(control[[#This Row],[Processo]],4)</f>
        <v/>
      </c>
      <c r="E490" s="85"/>
      <c r="F490" s="144"/>
      <c r="G490" s="82"/>
      <c r="H490" s="86"/>
      <c r="I490" s="144"/>
      <c r="J490" s="82"/>
      <c r="K490" s="144"/>
      <c r="L490" s="87"/>
      <c r="M490" s="87"/>
      <c r="N490" s="88"/>
      <c r="O490" s="82"/>
      <c r="P490" s="90"/>
      <c r="Q490" s="90"/>
      <c r="R490" s="150"/>
      <c r="S490" s="129"/>
      <c r="T490" s="170"/>
      <c r="U490" s="82"/>
      <c r="V490" s="101"/>
      <c r="W490" s="160"/>
      <c r="X490" s="161"/>
      <c r="Y490" s="97"/>
      <c r="Z490" s="88"/>
      <c r="AA490" s="131"/>
      <c r="AB490" s="88"/>
      <c r="AC490" s="89"/>
      <c r="AD490" s="146"/>
      <c r="AE490" s="88"/>
      <c r="AF490" s="132"/>
      <c r="AG490" s="294"/>
      <c r="AH490" s="88"/>
      <c r="AI490" s="132"/>
      <c r="AJ490" s="132"/>
      <c r="AK490" s="88"/>
      <c r="AL490" s="132"/>
      <c r="AM490" s="132"/>
      <c r="AN490" s="88"/>
      <c r="AO490" s="132"/>
      <c r="AP490" s="132"/>
      <c r="AQ490" s="132"/>
      <c r="AR490" s="132"/>
      <c r="AS490" s="132"/>
      <c r="AT490" s="147"/>
      <c r="AU490" s="101"/>
      <c r="AV490" s="1036"/>
    </row>
    <row r="491" spans="1:48" ht="35.15" customHeight="1" x14ac:dyDescent="0.3">
      <c r="A491" s="69" t="s">
        <v>2385</v>
      </c>
      <c r="B491" s="82"/>
      <c r="C491" s="102" t="str">
        <f>MID(control[[#This Row],[Processo]],12,4)</f>
        <v/>
      </c>
      <c r="D491" s="102" t="str">
        <f>RIGHT(control[[#This Row],[Processo]],4)</f>
        <v/>
      </c>
      <c r="E491" s="85"/>
      <c r="F491" s="144"/>
      <c r="G491" s="82"/>
      <c r="H491" s="86"/>
      <c r="I491" s="144"/>
      <c r="J491" s="82"/>
      <c r="K491" s="144"/>
      <c r="L491" s="87"/>
      <c r="M491" s="87"/>
      <c r="N491" s="88"/>
      <c r="O491" s="82"/>
      <c r="P491" s="90"/>
      <c r="Q491" s="90"/>
      <c r="R491" s="91"/>
      <c r="S491" s="129"/>
      <c r="T491" s="170"/>
      <c r="U491" s="82"/>
      <c r="V491" s="101"/>
      <c r="W491" s="160"/>
      <c r="X491" s="161"/>
      <c r="Y491" s="97"/>
      <c r="Z491" s="88"/>
      <c r="AA491" s="131"/>
      <c r="AB491" s="88"/>
      <c r="AC491" s="89"/>
      <c r="AD491" s="146"/>
      <c r="AE491" s="88"/>
      <c r="AF491" s="132"/>
      <c r="AG491" s="294"/>
      <c r="AH491" s="88"/>
      <c r="AI491" s="132"/>
      <c r="AJ491" s="132"/>
      <c r="AK491" s="88"/>
      <c r="AL491" s="132"/>
      <c r="AM491" s="132"/>
      <c r="AN491" s="88"/>
      <c r="AO491" s="132"/>
      <c r="AP491" s="132"/>
      <c r="AQ491" s="132"/>
      <c r="AR491" s="132"/>
      <c r="AS491" s="132"/>
      <c r="AT491" s="147"/>
      <c r="AU491" s="101"/>
      <c r="AV491" s="1036"/>
    </row>
    <row r="492" spans="1:48" ht="35.15" customHeight="1" x14ac:dyDescent="0.3">
      <c r="A492" s="69" t="s">
        <v>2386</v>
      </c>
      <c r="B492" s="82"/>
      <c r="C492" s="102" t="str">
        <f>MID(control[[#This Row],[Processo]],12,4)</f>
        <v/>
      </c>
      <c r="D492" s="102" t="str">
        <f>RIGHT(control[[#This Row],[Processo]],4)</f>
        <v/>
      </c>
      <c r="E492" s="85"/>
      <c r="F492" s="144"/>
      <c r="G492" s="82"/>
      <c r="H492" s="86"/>
      <c r="I492" s="144"/>
      <c r="J492" s="82"/>
      <c r="K492" s="144"/>
      <c r="L492" s="87"/>
      <c r="M492" s="87"/>
      <c r="N492" s="88"/>
      <c r="O492" s="82"/>
      <c r="P492" s="90"/>
      <c r="Q492" s="90"/>
      <c r="R492" s="91"/>
      <c r="S492" s="129"/>
      <c r="T492" s="170"/>
      <c r="U492" s="82"/>
      <c r="V492" s="101"/>
      <c r="W492" s="160"/>
      <c r="X492" s="161"/>
      <c r="Y492" s="97"/>
      <c r="Z492" s="88"/>
      <c r="AA492" s="131"/>
      <c r="AB492" s="88"/>
      <c r="AC492" s="89"/>
      <c r="AD492" s="146"/>
      <c r="AE492" s="88"/>
      <c r="AF492" s="132"/>
      <c r="AG492" s="294"/>
      <c r="AH492" s="88"/>
      <c r="AI492" s="132"/>
      <c r="AJ492" s="132"/>
      <c r="AK492" s="88"/>
      <c r="AL492" s="132"/>
      <c r="AM492" s="132"/>
      <c r="AN492" s="88"/>
      <c r="AO492" s="132"/>
      <c r="AP492" s="132"/>
      <c r="AQ492" s="132"/>
      <c r="AR492" s="132"/>
      <c r="AS492" s="132"/>
      <c r="AT492" s="147"/>
      <c r="AU492" s="101"/>
      <c r="AV492" s="1036"/>
    </row>
    <row r="493" spans="1:48" ht="35.15" customHeight="1" x14ac:dyDescent="0.3">
      <c r="A493" s="69" t="s">
        <v>2387</v>
      </c>
      <c r="B493" s="82"/>
      <c r="C493" s="102" t="str">
        <f>MID(control[[#This Row],[Processo]],12,4)</f>
        <v/>
      </c>
      <c r="D493" s="102" t="str">
        <f>RIGHT(control[[#This Row],[Processo]],4)</f>
        <v/>
      </c>
      <c r="E493" s="85"/>
      <c r="F493" s="144"/>
      <c r="G493" s="82"/>
      <c r="H493" s="86"/>
      <c r="I493" s="144"/>
      <c r="J493" s="82"/>
      <c r="K493" s="144"/>
      <c r="L493" s="87"/>
      <c r="M493" s="87"/>
      <c r="N493" s="88"/>
      <c r="O493" s="82"/>
      <c r="P493" s="90"/>
      <c r="Q493" s="90"/>
      <c r="R493" s="91"/>
      <c r="S493" s="129"/>
      <c r="T493" s="170"/>
      <c r="U493" s="82"/>
      <c r="V493" s="101"/>
      <c r="W493" s="160"/>
      <c r="X493" s="161"/>
      <c r="Y493" s="97"/>
      <c r="Z493" s="88"/>
      <c r="AA493" s="131"/>
      <c r="AB493" s="88"/>
      <c r="AC493" s="89"/>
      <c r="AD493" s="146"/>
      <c r="AE493" s="88"/>
      <c r="AF493" s="132"/>
      <c r="AG493" s="294"/>
      <c r="AH493" s="88"/>
      <c r="AI493" s="132"/>
      <c r="AJ493" s="132"/>
      <c r="AK493" s="88"/>
      <c r="AL493" s="132"/>
      <c r="AM493" s="132"/>
      <c r="AN493" s="88"/>
      <c r="AO493" s="132"/>
      <c r="AP493" s="132"/>
      <c r="AQ493" s="132"/>
      <c r="AR493" s="132"/>
      <c r="AS493" s="132"/>
      <c r="AT493" s="147"/>
      <c r="AU493" s="101"/>
      <c r="AV493" s="1036"/>
    </row>
    <row r="494" spans="1:48" ht="35.15" customHeight="1" x14ac:dyDescent="0.3">
      <c r="A494" s="69" t="s">
        <v>2388</v>
      </c>
      <c r="B494" s="82"/>
      <c r="C494" s="102" t="str">
        <f>MID(control[[#This Row],[Processo]],12,4)</f>
        <v/>
      </c>
      <c r="D494" s="102" t="str">
        <f>RIGHT(control[[#This Row],[Processo]],4)</f>
        <v/>
      </c>
      <c r="E494" s="85"/>
      <c r="F494" s="144"/>
      <c r="G494" s="82"/>
      <c r="H494" s="86"/>
      <c r="I494" s="144"/>
      <c r="J494" s="82"/>
      <c r="K494" s="144"/>
      <c r="L494" s="87"/>
      <c r="M494" s="87"/>
      <c r="N494" s="88"/>
      <c r="O494" s="82"/>
      <c r="P494" s="90"/>
      <c r="Q494" s="90"/>
      <c r="R494" s="150"/>
      <c r="S494" s="129"/>
      <c r="T494" s="170"/>
      <c r="U494" s="82"/>
      <c r="V494" s="101"/>
      <c r="W494" s="160"/>
      <c r="X494" s="161"/>
      <c r="Y494" s="97"/>
      <c r="Z494" s="88"/>
      <c r="AA494" s="131"/>
      <c r="AB494" s="88"/>
      <c r="AC494" s="89"/>
      <c r="AD494" s="146"/>
      <c r="AE494" s="88"/>
      <c r="AF494" s="132"/>
      <c r="AG494" s="294"/>
      <c r="AH494" s="88"/>
      <c r="AI494" s="132"/>
      <c r="AJ494" s="132"/>
      <c r="AK494" s="88"/>
      <c r="AL494" s="132"/>
      <c r="AM494" s="132"/>
      <c r="AN494" s="88"/>
      <c r="AO494" s="132"/>
      <c r="AP494" s="132"/>
      <c r="AQ494" s="132"/>
      <c r="AR494" s="132"/>
      <c r="AS494" s="132"/>
      <c r="AT494" s="147"/>
      <c r="AU494" s="101"/>
      <c r="AV494" s="1036"/>
    </row>
    <row r="495" spans="1:48" ht="35.15" customHeight="1" x14ac:dyDescent="0.3">
      <c r="A495" s="69" t="s">
        <v>2389</v>
      </c>
      <c r="B495" s="82"/>
      <c r="C495" s="102" t="str">
        <f>MID(control[[#This Row],[Processo]],12,4)</f>
        <v/>
      </c>
      <c r="D495" s="102" t="str">
        <f>RIGHT(control[[#This Row],[Processo]],4)</f>
        <v/>
      </c>
      <c r="E495" s="85"/>
      <c r="F495" s="144"/>
      <c r="G495" s="82"/>
      <c r="H495" s="86"/>
      <c r="I495" s="144"/>
      <c r="J495" s="82"/>
      <c r="K495" s="144"/>
      <c r="L495" s="87"/>
      <c r="M495" s="87"/>
      <c r="N495" s="88"/>
      <c r="O495" s="82"/>
      <c r="P495" s="90"/>
      <c r="Q495" s="90"/>
      <c r="R495" s="150"/>
      <c r="S495" s="129"/>
      <c r="T495" s="170"/>
      <c r="U495" s="82"/>
      <c r="V495" s="101"/>
      <c r="W495" s="160"/>
      <c r="X495" s="161"/>
      <c r="Y495" s="97"/>
      <c r="Z495" s="88"/>
      <c r="AA495" s="131"/>
      <c r="AB495" s="88"/>
      <c r="AC495" s="89"/>
      <c r="AD495" s="146"/>
      <c r="AE495" s="88"/>
      <c r="AF495" s="132"/>
      <c r="AG495" s="294"/>
      <c r="AH495" s="88"/>
      <c r="AI495" s="132"/>
      <c r="AJ495" s="132"/>
      <c r="AK495" s="88"/>
      <c r="AL495" s="132"/>
      <c r="AM495" s="132"/>
      <c r="AN495" s="88"/>
      <c r="AO495" s="132"/>
      <c r="AP495" s="132"/>
      <c r="AQ495" s="132"/>
      <c r="AR495" s="132"/>
      <c r="AS495" s="132"/>
      <c r="AT495" s="147"/>
      <c r="AU495" s="101"/>
      <c r="AV495" s="1036"/>
    </row>
    <row r="496" spans="1:48" ht="35.15" customHeight="1" x14ac:dyDescent="0.3">
      <c r="A496" s="69" t="s">
        <v>2390</v>
      </c>
      <c r="B496" s="82"/>
      <c r="C496" s="102" t="str">
        <f>MID(control[[#This Row],[Processo]],12,4)</f>
        <v/>
      </c>
      <c r="D496" s="102" t="str">
        <f>RIGHT(control[[#This Row],[Processo]],4)</f>
        <v/>
      </c>
      <c r="E496" s="85"/>
      <c r="F496" s="144"/>
      <c r="G496" s="82"/>
      <c r="H496" s="86"/>
      <c r="I496" s="144"/>
      <c r="J496" s="82"/>
      <c r="K496" s="144"/>
      <c r="L496" s="87"/>
      <c r="M496" s="87"/>
      <c r="N496" s="88"/>
      <c r="O496" s="82"/>
      <c r="P496" s="90"/>
      <c r="Q496" s="90"/>
      <c r="R496" s="150"/>
      <c r="S496" s="129"/>
      <c r="T496" s="170"/>
      <c r="U496" s="82"/>
      <c r="V496" s="101"/>
      <c r="W496" s="160"/>
      <c r="X496" s="161"/>
      <c r="Y496" s="97"/>
      <c r="Z496" s="88"/>
      <c r="AA496" s="131"/>
      <c r="AB496" s="88"/>
      <c r="AC496" s="89"/>
      <c r="AD496" s="146"/>
      <c r="AE496" s="88"/>
      <c r="AF496" s="132"/>
      <c r="AG496" s="294"/>
      <c r="AH496" s="88"/>
      <c r="AI496" s="132"/>
      <c r="AJ496" s="132"/>
      <c r="AK496" s="88"/>
      <c r="AL496" s="132"/>
      <c r="AM496" s="132"/>
      <c r="AN496" s="88"/>
      <c r="AO496" s="132"/>
      <c r="AP496" s="132"/>
      <c r="AQ496" s="132"/>
      <c r="AR496" s="132"/>
      <c r="AS496" s="132"/>
      <c r="AT496" s="147"/>
      <c r="AU496" s="101"/>
      <c r="AV496" s="1036"/>
    </row>
    <row r="497" spans="1:48" ht="35.15" customHeight="1" x14ac:dyDescent="0.3">
      <c r="A497" s="69" t="s">
        <v>2391</v>
      </c>
      <c r="B497" s="82"/>
      <c r="C497" s="102" t="str">
        <f>MID(control[[#This Row],[Processo]],12,4)</f>
        <v/>
      </c>
      <c r="D497" s="102" t="str">
        <f>RIGHT(control[[#This Row],[Processo]],4)</f>
        <v/>
      </c>
      <c r="E497" s="85"/>
      <c r="F497" s="144"/>
      <c r="G497" s="82"/>
      <c r="H497" s="86"/>
      <c r="I497" s="144"/>
      <c r="J497" s="82"/>
      <c r="K497" s="144"/>
      <c r="L497" s="87"/>
      <c r="M497" s="87"/>
      <c r="N497" s="88"/>
      <c r="O497" s="82"/>
      <c r="P497" s="90"/>
      <c r="Q497" s="90"/>
      <c r="R497" s="91"/>
      <c r="S497" s="129"/>
      <c r="T497" s="170"/>
      <c r="U497" s="82"/>
      <c r="V497" s="101"/>
      <c r="W497" s="160"/>
      <c r="X497" s="161"/>
      <c r="Y497" s="97"/>
      <c r="Z497" s="88"/>
      <c r="AA497" s="131"/>
      <c r="AB497" s="88"/>
      <c r="AC497" s="89"/>
      <c r="AD497" s="146"/>
      <c r="AE497" s="88"/>
      <c r="AF497" s="132"/>
      <c r="AG497" s="294"/>
      <c r="AH497" s="88"/>
      <c r="AI497" s="132"/>
      <c r="AJ497" s="132"/>
      <c r="AK497" s="88"/>
      <c r="AL497" s="132"/>
      <c r="AM497" s="132"/>
      <c r="AN497" s="88"/>
      <c r="AO497" s="132"/>
      <c r="AP497" s="132"/>
      <c r="AQ497" s="132"/>
      <c r="AR497" s="132"/>
      <c r="AS497" s="132"/>
      <c r="AT497" s="147"/>
      <c r="AU497" s="101"/>
      <c r="AV497" s="1036"/>
    </row>
    <row r="498" spans="1:48" ht="35.15" customHeight="1" x14ac:dyDescent="0.3">
      <c r="A498" s="69" t="s">
        <v>2392</v>
      </c>
      <c r="B498" s="82"/>
      <c r="C498" s="102" t="str">
        <f>MID(control[[#This Row],[Processo]],12,4)</f>
        <v/>
      </c>
      <c r="D498" s="102" t="str">
        <f>RIGHT(control[[#This Row],[Processo]],4)</f>
        <v/>
      </c>
      <c r="E498" s="85"/>
      <c r="F498" s="144"/>
      <c r="G498" s="82"/>
      <c r="H498" s="86"/>
      <c r="I498" s="144"/>
      <c r="J498" s="82"/>
      <c r="K498" s="144"/>
      <c r="L498" s="87"/>
      <c r="M498" s="87"/>
      <c r="N498" s="88"/>
      <c r="O498" s="82"/>
      <c r="P498" s="90"/>
      <c r="Q498" s="90"/>
      <c r="R498" s="91"/>
      <c r="S498" s="129"/>
      <c r="T498" s="170"/>
      <c r="U498" s="82"/>
      <c r="V498" s="101"/>
      <c r="W498" s="160"/>
      <c r="X498" s="161"/>
      <c r="Y498" s="97"/>
      <c r="Z498" s="88"/>
      <c r="AA498" s="131"/>
      <c r="AB498" s="88"/>
      <c r="AC498" s="89"/>
      <c r="AD498" s="146"/>
      <c r="AE498" s="88"/>
      <c r="AF498" s="132"/>
      <c r="AG498" s="294"/>
      <c r="AH498" s="88"/>
      <c r="AI498" s="132"/>
      <c r="AJ498" s="132"/>
      <c r="AK498" s="88"/>
      <c r="AL498" s="132"/>
      <c r="AM498" s="132"/>
      <c r="AN498" s="88"/>
      <c r="AO498" s="132"/>
      <c r="AP498" s="132"/>
      <c r="AQ498" s="132"/>
      <c r="AR498" s="132"/>
      <c r="AS498" s="132"/>
      <c r="AT498" s="147"/>
      <c r="AU498" s="101"/>
      <c r="AV498" s="1036"/>
    </row>
    <row r="499" spans="1:48" ht="35.15" customHeight="1" x14ac:dyDescent="0.3">
      <c r="A499" s="69" t="s">
        <v>2393</v>
      </c>
      <c r="B499" s="82"/>
      <c r="C499" s="102" t="str">
        <f>MID(control[[#This Row],[Processo]],12,4)</f>
        <v/>
      </c>
      <c r="D499" s="102" t="str">
        <f>RIGHT(control[[#This Row],[Processo]],4)</f>
        <v/>
      </c>
      <c r="E499" s="85"/>
      <c r="F499" s="144"/>
      <c r="G499" s="82"/>
      <c r="H499" s="86"/>
      <c r="I499" s="144"/>
      <c r="J499" s="82"/>
      <c r="K499" s="144"/>
      <c r="L499" s="87"/>
      <c r="M499" s="87"/>
      <c r="N499" s="88"/>
      <c r="O499" s="82"/>
      <c r="P499" s="90"/>
      <c r="Q499" s="90"/>
      <c r="R499" s="91"/>
      <c r="S499" s="129"/>
      <c r="T499" s="170"/>
      <c r="U499" s="82"/>
      <c r="V499" s="101"/>
      <c r="W499" s="160"/>
      <c r="X499" s="161"/>
      <c r="Y499" s="97"/>
      <c r="Z499" s="88"/>
      <c r="AA499" s="131"/>
      <c r="AB499" s="88"/>
      <c r="AC499" s="89"/>
      <c r="AD499" s="146"/>
      <c r="AE499" s="88"/>
      <c r="AF499" s="132"/>
      <c r="AG499" s="294"/>
      <c r="AH499" s="88"/>
      <c r="AI499" s="132"/>
      <c r="AJ499" s="132"/>
      <c r="AK499" s="88"/>
      <c r="AL499" s="132"/>
      <c r="AM499" s="132"/>
      <c r="AN499" s="88"/>
      <c r="AO499" s="132"/>
      <c r="AP499" s="132"/>
      <c r="AQ499" s="132"/>
      <c r="AR499" s="132"/>
      <c r="AS499" s="132"/>
      <c r="AT499" s="147"/>
      <c r="AU499" s="101"/>
      <c r="AV499" s="1036"/>
    </row>
    <row r="500" spans="1:48" ht="35.15" customHeight="1" x14ac:dyDescent="0.3">
      <c r="A500" s="69" t="s">
        <v>2394</v>
      </c>
      <c r="B500" s="82"/>
      <c r="C500" s="102" t="str">
        <f>MID(control[[#This Row],[Processo]],12,4)</f>
        <v/>
      </c>
      <c r="D500" s="102" t="str">
        <f>RIGHT(control[[#This Row],[Processo]],4)</f>
        <v/>
      </c>
      <c r="E500" s="85"/>
      <c r="F500" s="144"/>
      <c r="G500" s="82"/>
      <c r="H500" s="86"/>
      <c r="I500" s="144"/>
      <c r="J500" s="82"/>
      <c r="K500" s="144"/>
      <c r="L500" s="87"/>
      <c r="M500" s="87"/>
      <c r="N500" s="88"/>
      <c r="O500" s="82"/>
      <c r="P500" s="90"/>
      <c r="Q500" s="90"/>
      <c r="R500" s="150"/>
      <c r="S500" s="129"/>
      <c r="T500" s="170"/>
      <c r="U500" s="82"/>
      <c r="V500" s="101"/>
      <c r="W500" s="160"/>
      <c r="X500" s="161"/>
      <c r="Y500" s="97"/>
      <c r="Z500" s="88"/>
      <c r="AA500" s="131"/>
      <c r="AB500" s="88"/>
      <c r="AC500" s="89"/>
      <c r="AD500" s="146"/>
      <c r="AE500" s="88"/>
      <c r="AF500" s="132"/>
      <c r="AG500" s="294"/>
      <c r="AH500" s="88"/>
      <c r="AI500" s="132"/>
      <c r="AJ500" s="132"/>
      <c r="AK500" s="88"/>
      <c r="AL500" s="132"/>
      <c r="AM500" s="132"/>
      <c r="AN500" s="88"/>
      <c r="AO500" s="132"/>
      <c r="AP500" s="132"/>
      <c r="AQ500" s="132"/>
      <c r="AR500" s="132"/>
      <c r="AS500" s="132"/>
      <c r="AT500" s="147"/>
      <c r="AU500" s="101"/>
      <c r="AV500" s="1036"/>
    </row>
    <row r="501" spans="1:48" ht="35.15" customHeight="1" x14ac:dyDescent="0.3">
      <c r="A501" s="69" t="s">
        <v>3060</v>
      </c>
      <c r="B501" s="82"/>
      <c r="C501" s="102" t="str">
        <f>MID(control[[#This Row],[Processo]],12,4)</f>
        <v/>
      </c>
      <c r="D501" s="102" t="str">
        <f>RIGHT(control[[#This Row],[Processo]],4)</f>
        <v/>
      </c>
      <c r="E501" s="85"/>
      <c r="F501" s="144"/>
      <c r="G501" s="82"/>
      <c r="H501" s="86"/>
      <c r="I501" s="144"/>
      <c r="J501" s="82"/>
      <c r="K501" s="144"/>
      <c r="L501" s="87"/>
      <c r="M501" s="87"/>
      <c r="N501" s="88"/>
      <c r="O501" s="82"/>
      <c r="P501" s="90"/>
      <c r="Q501" s="90"/>
      <c r="R501" s="150"/>
      <c r="S501" s="129"/>
      <c r="T501" s="170"/>
      <c r="U501" s="82"/>
      <c r="V501" s="101"/>
      <c r="W501" s="160"/>
      <c r="X501" s="161"/>
      <c r="Y501" s="97"/>
      <c r="Z501" s="88"/>
      <c r="AA501" s="131"/>
      <c r="AB501" s="88"/>
      <c r="AC501" s="89"/>
      <c r="AD501" s="146"/>
      <c r="AE501" s="88"/>
      <c r="AF501" s="132"/>
      <c r="AG501" s="294"/>
      <c r="AH501" s="88"/>
      <c r="AI501" s="132"/>
      <c r="AJ501" s="132"/>
      <c r="AK501" s="88"/>
      <c r="AL501" s="132"/>
      <c r="AM501" s="132"/>
      <c r="AN501" s="88"/>
      <c r="AO501" s="132"/>
      <c r="AP501" s="132"/>
      <c r="AQ501" s="132"/>
      <c r="AR501" s="132"/>
      <c r="AS501" s="132"/>
      <c r="AT501" s="147"/>
      <c r="AU501" s="101"/>
      <c r="AV501" s="1036"/>
    </row>
    <row r="502" spans="1:48" ht="35.15" customHeight="1" x14ac:dyDescent="0.3">
      <c r="A502" s="69" t="s">
        <v>3067</v>
      </c>
      <c r="B502" s="82"/>
      <c r="C502" s="102" t="str">
        <f>MID(control[[#This Row],[Processo]],12,4)</f>
        <v/>
      </c>
      <c r="D502" s="102" t="str">
        <f>RIGHT(control[[#This Row],[Processo]],4)</f>
        <v/>
      </c>
      <c r="E502" s="85"/>
      <c r="F502" s="144"/>
      <c r="G502" s="82"/>
      <c r="H502" s="86"/>
      <c r="I502" s="144"/>
      <c r="J502" s="82"/>
      <c r="K502" s="144"/>
      <c r="L502" s="87"/>
      <c r="M502" s="87"/>
      <c r="N502" s="88"/>
      <c r="O502" s="82"/>
      <c r="P502" s="90"/>
      <c r="Q502" s="172"/>
      <c r="R502" s="98"/>
      <c r="S502" s="129"/>
      <c r="T502" s="170"/>
      <c r="U502" s="82"/>
      <c r="V502" s="101"/>
      <c r="W502" s="160"/>
      <c r="X502" s="161"/>
      <c r="Y502" s="97"/>
      <c r="Z502" s="88"/>
      <c r="AA502" s="131"/>
      <c r="AB502" s="88"/>
      <c r="AC502" s="89"/>
      <c r="AD502" s="146"/>
      <c r="AE502" s="88"/>
      <c r="AF502" s="132"/>
      <c r="AG502" s="294"/>
      <c r="AH502" s="88"/>
      <c r="AI502" s="132"/>
      <c r="AJ502" s="132"/>
      <c r="AK502" s="88"/>
      <c r="AL502" s="132"/>
      <c r="AM502" s="132"/>
      <c r="AN502" s="88"/>
      <c r="AO502" s="132"/>
      <c r="AP502" s="132"/>
      <c r="AQ502" s="132"/>
      <c r="AR502" s="132"/>
      <c r="AS502" s="132"/>
      <c r="AT502" s="147"/>
      <c r="AU502" s="101"/>
      <c r="AV502" s="1036"/>
    </row>
  </sheetData>
  <phoneticPr fontId="284" type="noConversion"/>
  <conditionalFormatting sqref="B288">
    <cfRule type="duplicateValues" dxfId="211" priority="83"/>
  </conditionalFormatting>
  <conditionalFormatting sqref="B289">
    <cfRule type="duplicateValues" dxfId="210" priority="80"/>
  </conditionalFormatting>
  <conditionalFormatting sqref="B290">
    <cfRule type="duplicateValues" dxfId="209" priority="79"/>
  </conditionalFormatting>
  <conditionalFormatting sqref="B295:B297">
    <cfRule type="duplicateValues" dxfId="208" priority="78"/>
  </conditionalFormatting>
  <conditionalFormatting sqref="L302">
    <cfRule type="duplicateValues" dxfId="207" priority="77"/>
  </conditionalFormatting>
  <conditionalFormatting sqref="L304">
    <cfRule type="duplicateValues" dxfId="206" priority="76"/>
  </conditionalFormatting>
  <conditionalFormatting sqref="L305">
    <cfRule type="duplicateValues" dxfId="205" priority="75"/>
  </conditionalFormatting>
  <conditionalFormatting sqref="L306">
    <cfRule type="duplicateValues" dxfId="204" priority="74"/>
  </conditionalFormatting>
  <conditionalFormatting sqref="B307">
    <cfRule type="duplicateValues" dxfId="203" priority="73"/>
  </conditionalFormatting>
  <conditionalFormatting sqref="B308">
    <cfRule type="duplicateValues" dxfId="202" priority="72"/>
  </conditionalFormatting>
  <conditionalFormatting sqref="L308">
    <cfRule type="duplicateValues" dxfId="201" priority="71"/>
  </conditionalFormatting>
  <conditionalFormatting sqref="B309">
    <cfRule type="duplicateValues" dxfId="200" priority="70"/>
  </conditionalFormatting>
  <conditionalFormatting sqref="B140">
    <cfRule type="duplicateValues" dxfId="199" priority="69"/>
  </conditionalFormatting>
  <conditionalFormatting sqref="L309">
    <cfRule type="duplicateValues" dxfId="198" priority="68"/>
  </conditionalFormatting>
  <conditionalFormatting sqref="M310">
    <cfRule type="duplicateValues" dxfId="197" priority="66"/>
  </conditionalFormatting>
  <conditionalFormatting sqref="B320">
    <cfRule type="duplicateValues" dxfId="196" priority="65"/>
  </conditionalFormatting>
  <conditionalFormatting sqref="B322">
    <cfRule type="duplicateValues" dxfId="195" priority="64"/>
  </conditionalFormatting>
  <conditionalFormatting sqref="B323">
    <cfRule type="duplicateValues" dxfId="194" priority="63"/>
  </conditionalFormatting>
  <conditionalFormatting sqref="B324">
    <cfRule type="duplicateValues" dxfId="193" priority="62"/>
  </conditionalFormatting>
  <conditionalFormatting sqref="B325">
    <cfRule type="duplicateValues" dxfId="192" priority="60"/>
  </conditionalFormatting>
  <conditionalFormatting sqref="B328">
    <cfRule type="duplicateValues" dxfId="191" priority="59"/>
  </conditionalFormatting>
  <conditionalFormatting sqref="B327">
    <cfRule type="duplicateValues" dxfId="190" priority="57"/>
  </conditionalFormatting>
  <conditionalFormatting sqref="B329">
    <cfRule type="duplicateValues" dxfId="189" priority="56"/>
  </conditionalFormatting>
  <conditionalFormatting sqref="B330">
    <cfRule type="duplicateValues" dxfId="188" priority="55"/>
  </conditionalFormatting>
  <conditionalFormatting sqref="B331">
    <cfRule type="duplicateValues" dxfId="187" priority="54"/>
  </conditionalFormatting>
  <conditionalFormatting sqref="B333">
    <cfRule type="duplicateValues" dxfId="186" priority="52"/>
  </conditionalFormatting>
  <conditionalFormatting sqref="B334">
    <cfRule type="duplicateValues" dxfId="185" priority="51"/>
  </conditionalFormatting>
  <conditionalFormatting sqref="B335">
    <cfRule type="duplicateValues" dxfId="184" priority="50"/>
  </conditionalFormatting>
  <conditionalFormatting sqref="B336">
    <cfRule type="duplicateValues" dxfId="183" priority="49"/>
  </conditionalFormatting>
  <conditionalFormatting sqref="B337">
    <cfRule type="duplicateValues" dxfId="182" priority="48"/>
  </conditionalFormatting>
  <conditionalFormatting sqref="B338">
    <cfRule type="duplicateValues" dxfId="181" priority="47"/>
  </conditionalFormatting>
  <conditionalFormatting sqref="B339">
    <cfRule type="duplicateValues" dxfId="180" priority="46"/>
  </conditionalFormatting>
  <conditionalFormatting sqref="B56">
    <cfRule type="duplicateValues" dxfId="179" priority="45"/>
  </conditionalFormatting>
  <conditionalFormatting sqref="B340">
    <cfRule type="duplicateValues" dxfId="178" priority="44"/>
  </conditionalFormatting>
  <conditionalFormatting sqref="B341">
    <cfRule type="duplicateValues" dxfId="177" priority="43"/>
  </conditionalFormatting>
  <conditionalFormatting sqref="B342">
    <cfRule type="duplicateValues" dxfId="176" priority="42"/>
  </conditionalFormatting>
  <conditionalFormatting sqref="B343">
    <cfRule type="duplicateValues" dxfId="175" priority="41"/>
  </conditionalFormatting>
  <conditionalFormatting sqref="B344">
    <cfRule type="duplicateValues" dxfId="174" priority="40"/>
  </conditionalFormatting>
  <conditionalFormatting sqref="B345">
    <cfRule type="duplicateValues" dxfId="173" priority="39"/>
  </conditionalFormatting>
  <conditionalFormatting sqref="B346">
    <cfRule type="duplicateValues" dxfId="172" priority="38"/>
  </conditionalFormatting>
  <conditionalFormatting sqref="B347">
    <cfRule type="duplicateValues" dxfId="171" priority="37"/>
  </conditionalFormatting>
  <conditionalFormatting sqref="B348">
    <cfRule type="duplicateValues" dxfId="170" priority="36"/>
  </conditionalFormatting>
  <conditionalFormatting sqref="B349">
    <cfRule type="duplicateValues" dxfId="169" priority="35"/>
  </conditionalFormatting>
  <conditionalFormatting sqref="B350">
    <cfRule type="duplicateValues" dxfId="168" priority="34"/>
  </conditionalFormatting>
  <conditionalFormatting sqref="B351">
    <cfRule type="duplicateValues" dxfId="167" priority="33"/>
  </conditionalFormatting>
  <conditionalFormatting sqref="B352">
    <cfRule type="duplicateValues" dxfId="166" priority="32"/>
  </conditionalFormatting>
  <conditionalFormatting sqref="B353">
    <cfRule type="duplicateValues" dxfId="165" priority="31"/>
  </conditionalFormatting>
  <conditionalFormatting sqref="B354">
    <cfRule type="duplicateValues" dxfId="164" priority="30"/>
  </conditionalFormatting>
  <conditionalFormatting sqref="B357">
    <cfRule type="duplicateValues" dxfId="163" priority="28"/>
  </conditionalFormatting>
  <conditionalFormatting sqref="B359">
    <cfRule type="duplicateValues" dxfId="162" priority="27"/>
  </conditionalFormatting>
  <conditionalFormatting sqref="B361">
    <cfRule type="duplicateValues" dxfId="161" priority="26"/>
  </conditionalFormatting>
  <conditionalFormatting sqref="B362">
    <cfRule type="duplicateValues" dxfId="160" priority="25"/>
  </conditionalFormatting>
  <conditionalFormatting sqref="B363">
    <cfRule type="duplicateValues" dxfId="159" priority="24"/>
  </conditionalFormatting>
  <conditionalFormatting sqref="B364">
    <cfRule type="duplicateValues" dxfId="158" priority="23"/>
  </conditionalFormatting>
  <conditionalFormatting sqref="B365">
    <cfRule type="duplicateValues" dxfId="157" priority="22"/>
  </conditionalFormatting>
  <conditionalFormatting sqref="B366">
    <cfRule type="duplicateValues" dxfId="156" priority="20"/>
  </conditionalFormatting>
  <conditionalFormatting sqref="B368">
    <cfRule type="duplicateValues" dxfId="155" priority="19"/>
  </conditionalFormatting>
  <conditionalFormatting sqref="B370">
    <cfRule type="duplicateValues" dxfId="154" priority="18"/>
  </conditionalFormatting>
  <conditionalFormatting sqref="B372">
    <cfRule type="duplicateValues" dxfId="153" priority="17"/>
  </conditionalFormatting>
  <conditionalFormatting sqref="B122">
    <cfRule type="duplicateValues" dxfId="152" priority="16"/>
  </conditionalFormatting>
  <conditionalFormatting sqref="B252">
    <cfRule type="duplicateValues" dxfId="151" priority="15"/>
  </conditionalFormatting>
  <conditionalFormatting sqref="B239">
    <cfRule type="duplicateValues" dxfId="150" priority="14"/>
  </conditionalFormatting>
  <conditionalFormatting sqref="B180">
    <cfRule type="duplicateValues" dxfId="149" priority="13"/>
  </conditionalFormatting>
  <conditionalFormatting sqref="B228">
    <cfRule type="duplicateValues" dxfId="148" priority="12"/>
  </conditionalFormatting>
  <conditionalFormatting sqref="B191">
    <cfRule type="duplicateValues" dxfId="147" priority="11"/>
  </conditionalFormatting>
  <conditionalFormatting sqref="B192">
    <cfRule type="duplicateValues" dxfId="146" priority="10"/>
  </conditionalFormatting>
  <conditionalFormatting sqref="B113">
    <cfRule type="duplicateValues" dxfId="145" priority="9"/>
  </conditionalFormatting>
  <conditionalFormatting sqref="B123">
    <cfRule type="duplicateValues" dxfId="144" priority="8"/>
  </conditionalFormatting>
  <conditionalFormatting sqref="B46">
    <cfRule type="duplicateValues" dxfId="143" priority="7"/>
  </conditionalFormatting>
  <conditionalFormatting sqref="B7">
    <cfRule type="duplicateValues" dxfId="142" priority="6"/>
  </conditionalFormatting>
  <conditionalFormatting sqref="B332">
    <cfRule type="duplicateValues" dxfId="141" priority="5"/>
  </conditionalFormatting>
  <conditionalFormatting sqref="B326">
    <cfRule type="duplicateValues" dxfId="140" priority="4"/>
  </conditionalFormatting>
  <conditionalFormatting sqref="B355">
    <cfRule type="duplicateValues" dxfId="139" priority="3"/>
  </conditionalFormatting>
  <conditionalFormatting sqref="B386:B388">
    <cfRule type="duplicateValues" dxfId="138" priority="2"/>
  </conditionalFormatting>
  <conditionalFormatting sqref="B378">
    <cfRule type="duplicateValues" dxfId="137" priority="1"/>
  </conditionalFormatting>
  <conditionalFormatting sqref="B401:B502 B367 B2:B6 B291:B294 B306 B298:B303 B141:B179 B310:B319 B321 B356 B57:B112 B358 B360 B369 B371 B373:B377 B380:B385 B124:B139 B253:B287 B240:B251 B181:B190 B229:B238 B193:B227 B114:B121 B47:B55 B8:B45 B389:B399">
    <cfRule type="duplicateValues" dxfId="136" priority="102"/>
  </conditionalFormatting>
  <hyperlinks>
    <hyperlink ref="B2" r:id="rId1" xr:uid="{00000000-0004-0000-0200-000001000000}"/>
    <hyperlink ref="B3" r:id="rId2" xr:uid="{00000000-0004-0000-0200-000002000000}"/>
    <hyperlink ref="B6" r:id="rId3" xr:uid="{00000000-0004-0000-0200-000004000000}"/>
    <hyperlink ref="B7" r:id="rId4" xr:uid="{00000000-0004-0000-0200-000005000000}"/>
    <hyperlink ref="B8" r:id="rId5" xr:uid="{00000000-0004-0000-0200-000006000000}"/>
    <hyperlink ref="B9" r:id="rId6" display="1006456-17.2015.8.26.0068" xr:uid="{00000000-0004-0000-0200-000007000000}"/>
    <hyperlink ref="B10" r:id="rId7" display="1005012-17.2013.8.26.0068" xr:uid="{00000000-0004-0000-0200-000008000000}"/>
    <hyperlink ref="B11" r:id="rId8" xr:uid="{00000000-0004-0000-0200-000009000000}"/>
    <hyperlink ref="B12" r:id="rId9" xr:uid="{00000000-0004-0000-0200-00000A000000}"/>
    <hyperlink ref="B13" r:id="rId10" display="1056573-81.2013.8.26.0100" xr:uid="{00000000-0004-0000-0200-00000B000000}"/>
    <hyperlink ref="B14" r:id="rId11" display="0096594-34.2004.8.26.0100" xr:uid="{00000000-0004-0000-0200-00000C000000}"/>
    <hyperlink ref="B17" r:id="rId12" xr:uid="{00000000-0004-0000-0200-00000E000000}"/>
    <hyperlink ref="B19" r:id="rId13" xr:uid="{00000000-0004-0000-0200-00000F000000}"/>
    <hyperlink ref="B18" r:id="rId14" xr:uid="{00000000-0004-0000-0200-000010000000}"/>
    <hyperlink ref="B23" r:id="rId15" xr:uid="{00000000-0004-0000-0200-000011000000}"/>
    <hyperlink ref="B24" r:id="rId16" xr:uid="{00000000-0004-0000-0200-000012000000}"/>
    <hyperlink ref="B20" r:id="rId17" xr:uid="{00000000-0004-0000-0200-000013000000}"/>
    <hyperlink ref="B21" r:id="rId18" xr:uid="{00000000-0004-0000-0200-000014000000}"/>
    <hyperlink ref="B22" r:id="rId19" xr:uid="{00000000-0004-0000-0200-000015000000}"/>
    <hyperlink ref="B26" r:id="rId20" xr:uid="{00000000-0004-0000-0200-000016000000}"/>
    <hyperlink ref="B27" r:id="rId21" xr:uid="{00000000-0004-0000-0200-000017000000}"/>
    <hyperlink ref="B28" r:id="rId22" xr:uid="{00000000-0004-0000-0200-000018000000}"/>
    <hyperlink ref="B30" r:id="rId23" xr:uid="{00000000-0004-0000-0200-000019000000}"/>
    <hyperlink ref="B32" r:id="rId24" xr:uid="{00000000-0004-0000-0200-00001A000000}"/>
    <hyperlink ref="B33" r:id="rId25" xr:uid="{00000000-0004-0000-0200-00001B000000}"/>
    <hyperlink ref="B34" r:id="rId26" display=" 1009432-12.2017.8.26.0008" xr:uid="{00000000-0004-0000-0200-00001C000000}"/>
    <hyperlink ref="B35" r:id="rId27" xr:uid="{00000000-0004-0000-0200-00001D000000}"/>
    <hyperlink ref="B31" r:id="rId28" xr:uid="{00000000-0004-0000-0200-00001E000000}"/>
    <hyperlink ref="B36" r:id="rId29" xr:uid="{00000000-0004-0000-0200-00001F000000}"/>
    <hyperlink ref="B37" r:id="rId30" xr:uid="{00000000-0004-0000-0200-000020000000}"/>
    <hyperlink ref="B38" r:id="rId31" xr:uid="{00000000-0004-0000-0200-000021000000}"/>
    <hyperlink ref="B39" r:id="rId32" xr:uid="{00000000-0004-0000-0200-000022000000}"/>
    <hyperlink ref="B16" r:id="rId33" xr:uid="{00000000-0004-0000-0200-000023000000}"/>
    <hyperlink ref="B40" r:id="rId34" display="0067839-19.2012.8.26.0100" xr:uid="{00000000-0004-0000-0200-000024000000}"/>
    <hyperlink ref="B41" r:id="rId35" display="0069450-06.2011.4.03.6182" xr:uid="{00000000-0004-0000-0200-000025000000}"/>
    <hyperlink ref="B42" r:id="rId36" xr:uid="{00000000-0004-0000-0200-000026000000}"/>
    <hyperlink ref="B43" r:id="rId37" xr:uid="{00000000-0004-0000-0200-000027000000}"/>
    <hyperlink ref="B44" r:id="rId38" xr:uid="{00000000-0004-0000-0200-000028000000}"/>
    <hyperlink ref="B45" r:id="rId39" xr:uid="{00000000-0004-0000-0200-000029000000}"/>
    <hyperlink ref="B46" r:id="rId40" display="1094878-03.2014.8.26.0100" xr:uid="{00000000-0004-0000-0200-00002A000000}"/>
    <hyperlink ref="B47" r:id="rId41" xr:uid="{00000000-0004-0000-0200-00002B000000}"/>
    <hyperlink ref="B49" r:id="rId42" xr:uid="{00000000-0004-0000-0200-00002C000000}"/>
    <hyperlink ref="B51" r:id="rId43" xr:uid="{00000000-0004-0000-0200-00002D000000}"/>
    <hyperlink ref="B50" r:id="rId44" xr:uid="{00000000-0004-0000-0200-00002E000000}"/>
    <hyperlink ref="B52" r:id="rId45" xr:uid="{00000000-0004-0000-0200-00002F000000}"/>
    <hyperlink ref="B48" r:id="rId46" xr:uid="{00000000-0004-0000-0200-000030000000}"/>
    <hyperlink ref="B53" r:id="rId47" xr:uid="{00000000-0004-0000-0200-000031000000}"/>
    <hyperlink ref="B54" r:id="rId48" xr:uid="{00000000-0004-0000-0200-000032000000}"/>
    <hyperlink ref="B57" r:id="rId49" xr:uid="{00000000-0004-0000-0200-000033000000}"/>
    <hyperlink ref="B58" r:id="rId50" xr:uid="{00000000-0004-0000-0200-000034000000}"/>
    <hyperlink ref="B61" r:id="rId51" xr:uid="{00000000-0004-0000-0200-000035000000}"/>
    <hyperlink ref="B62" r:id="rId52" xr:uid="{00000000-0004-0000-0200-000036000000}"/>
    <hyperlink ref="B59" r:id="rId53" display="003324285.2016.8.26.0002" xr:uid="{00000000-0004-0000-0200-000037000000}"/>
    <hyperlink ref="B60" r:id="rId54" xr:uid="{00000000-0004-0000-0200-000038000000}"/>
    <hyperlink ref="B64" r:id="rId55" xr:uid="{00000000-0004-0000-0200-000039000000}"/>
    <hyperlink ref="B65" r:id="rId56" xr:uid="{00000000-0004-0000-0200-00003A000000}"/>
    <hyperlink ref="B66" r:id="rId57" xr:uid="{00000000-0004-0000-0200-00003B000000}"/>
    <hyperlink ref="B67" r:id="rId58" xr:uid="{00000000-0004-0000-0200-00003C000000}"/>
    <hyperlink ref="B68" r:id="rId59" xr:uid="{00000000-0004-0000-0200-00003D000000}"/>
    <hyperlink ref="B69" r:id="rId60" xr:uid="{00000000-0004-0000-0200-00003E000000}"/>
    <hyperlink ref="B70" r:id="rId61" xr:uid="{00000000-0004-0000-0200-00003F000000}"/>
    <hyperlink ref="B71" r:id="rId62" xr:uid="{00000000-0004-0000-0200-000040000000}"/>
    <hyperlink ref="B72" r:id="rId63" xr:uid="{00000000-0004-0000-0200-000041000000}"/>
    <hyperlink ref="B73" r:id="rId64" xr:uid="{00000000-0004-0000-0200-000043000000}"/>
    <hyperlink ref="B55" r:id="rId65" xr:uid="{00000000-0004-0000-0200-000044000000}"/>
    <hyperlink ref="B74" r:id="rId66" xr:uid="{00000000-0004-0000-0200-000045000000}"/>
    <hyperlink ref="B75" r:id="rId67" xr:uid="{00000000-0004-0000-0200-000046000000}"/>
    <hyperlink ref="B63" r:id="rId68" display="5001375-72.2018.4.03.6119" xr:uid="{00000000-0004-0000-0200-000047000000}"/>
    <hyperlink ref="B76" r:id="rId69" xr:uid="{00000000-0004-0000-0200-000048000000}"/>
    <hyperlink ref="B78" r:id="rId70" xr:uid="{00000000-0004-0000-0200-000049000000}"/>
    <hyperlink ref="B77" r:id="rId71" xr:uid="{00000000-0004-0000-0200-00004A000000}"/>
    <hyperlink ref="B79" r:id="rId72" xr:uid="{00000000-0004-0000-0200-00004B000000}"/>
    <hyperlink ref="B80" r:id="rId73" xr:uid="{00000000-0004-0000-0200-00004C000000}"/>
    <hyperlink ref="B81" r:id="rId74" xr:uid="{00000000-0004-0000-0200-00004D000000}"/>
    <hyperlink ref="B25" r:id="rId75" xr:uid="{00000000-0004-0000-0200-00004E000000}"/>
    <hyperlink ref="B56" r:id="rId76" xr:uid="{00000000-0004-0000-0200-00004F000000}"/>
    <hyperlink ref="B82" r:id="rId77" xr:uid="{00000000-0004-0000-0200-000050000000}"/>
    <hyperlink ref="B83" r:id="rId78" xr:uid="{00000000-0004-0000-0200-000051000000}"/>
    <hyperlink ref="B84" r:id="rId79" xr:uid="{00000000-0004-0000-0200-000052000000}"/>
    <hyperlink ref="B85" r:id="rId80" xr:uid="{00000000-0004-0000-0200-000053000000}"/>
    <hyperlink ref="B87" r:id="rId81" xr:uid="{00000000-0004-0000-0200-000054000000}"/>
    <hyperlink ref="B88" r:id="rId82" xr:uid="{00000000-0004-0000-0200-000055000000}"/>
    <hyperlink ref="B86" r:id="rId83" xr:uid="{00000000-0004-0000-0200-000056000000}"/>
    <hyperlink ref="B89" r:id="rId84" xr:uid="{00000000-0004-0000-0200-000057000000}"/>
    <hyperlink ref="B90" r:id="rId85" xr:uid="{00000000-0004-0000-0200-000058000000}"/>
    <hyperlink ref="B91" r:id="rId86" xr:uid="{00000000-0004-0000-0200-000059000000}"/>
    <hyperlink ref="B92" r:id="rId87" xr:uid="{00000000-0004-0000-0200-00005A000000}"/>
    <hyperlink ref="B94" r:id="rId88" xr:uid="{00000000-0004-0000-0200-00005B000000}"/>
    <hyperlink ref="B93" r:id="rId89" xr:uid="{00000000-0004-0000-0200-00005C000000}"/>
    <hyperlink ref="B95" r:id="rId90" xr:uid="{00000000-0004-0000-0200-00005D000000}"/>
    <hyperlink ref="B96" r:id="rId91" xr:uid="{00000000-0004-0000-0200-00005E000000}"/>
    <hyperlink ref="B97" r:id="rId92" xr:uid="{00000000-0004-0000-0200-00005F000000}"/>
    <hyperlink ref="B98" r:id="rId93" xr:uid="{00000000-0004-0000-0200-000060000000}"/>
    <hyperlink ref="B29" r:id="rId94" display="0016233-14.2012.403.6182" xr:uid="{00000000-0004-0000-0200-000061000000}"/>
    <hyperlink ref="B99" r:id="rId95" xr:uid="{00000000-0004-0000-0200-000062000000}"/>
    <hyperlink ref="B100" r:id="rId96" xr:uid="{00000000-0004-0000-0200-000063000000}"/>
    <hyperlink ref="B101" r:id="rId97" xr:uid="{00000000-0004-0000-0200-000064000000}"/>
    <hyperlink ref="B102" r:id="rId98" xr:uid="{00000000-0004-0000-0200-000065000000}"/>
    <hyperlink ref="B103" r:id="rId99" xr:uid="{00000000-0004-0000-0200-000066000000}"/>
    <hyperlink ref="B104" r:id="rId100" xr:uid="{00000000-0004-0000-0200-000067000000}"/>
    <hyperlink ref="B105" r:id="rId101" xr:uid="{00000000-0004-0000-0200-000068000000}"/>
    <hyperlink ref="B106" r:id="rId102" xr:uid="{00000000-0004-0000-0200-000069000000}"/>
    <hyperlink ref="B107" r:id="rId103" xr:uid="{00000000-0004-0000-0200-00006A000000}"/>
    <hyperlink ref="B108" r:id="rId104" xr:uid="{F12BBC58-1F40-4FEA-ABDD-9AEC555D3FBF}"/>
    <hyperlink ref="B109" r:id="rId105" xr:uid="{C2538C19-9909-4282-AC07-1B9839ECC73B}"/>
    <hyperlink ref="B110" r:id="rId106" xr:uid="{C0859943-B067-45FF-B9BD-F45A47EF24C7}"/>
    <hyperlink ref="B111" r:id="rId107" xr:uid="{7A5E2656-98D0-46D9-B5F3-0015D755C282}"/>
    <hyperlink ref="B112" r:id="rId108" xr:uid="{EDE7EC9A-DF82-4B5D-B002-2E68CF050DF9}"/>
    <hyperlink ref="B113" r:id="rId109" xr:uid="{7C6EFF10-47E7-43FF-A520-FF7974C5700F}"/>
    <hyperlink ref="B114" r:id="rId110" xr:uid="{EE199F58-41A6-4DBF-9B59-952F6E61F141}"/>
    <hyperlink ref="B115" r:id="rId111" xr:uid="{05A5314F-D7A6-44A9-AA73-7C916C663039}"/>
    <hyperlink ref="B117" r:id="rId112" xr:uid="{4883BC22-E1BE-46AF-821F-B5A3D36CD973}"/>
    <hyperlink ref="B118" r:id="rId113" xr:uid="{8C015CE7-D2AA-400F-B5E8-76378C835E5A}"/>
    <hyperlink ref="B120" r:id="rId114" xr:uid="{C755059F-9307-44D4-8E89-0727982A682B}"/>
    <hyperlink ref="B122" r:id="rId115" xr:uid="{C5BDE2EA-7D80-4109-98AB-1625CC864220}"/>
    <hyperlink ref="B123" r:id="rId116" xr:uid="{5050DF9F-BCC5-43A4-BE17-498A0A124F7F}"/>
    <hyperlink ref="B116" r:id="rId117" xr:uid="{4D0B529E-38BE-402B-8D8E-9426BEB43838}"/>
    <hyperlink ref="B119" r:id="rId118" xr:uid="{EECA4FFA-B8AB-41F7-A1CF-6E239AD46B5C}"/>
    <hyperlink ref="B121" r:id="rId119" xr:uid="{61CF9F07-5DE2-41AF-8F9A-571A2AE64D08}"/>
    <hyperlink ref="B124" r:id="rId120" xr:uid="{86899DE2-0D31-4F33-BB17-CA5BEF968F8C}"/>
    <hyperlink ref="B125" r:id="rId121" xr:uid="{9B2CD5B7-F843-4ED7-A6AD-6530ED6AAE3F}"/>
    <hyperlink ref="B127" r:id="rId122" xr:uid="{DEC3DF16-AEA0-4023-905F-17657D91A8EB}"/>
    <hyperlink ref="B128" r:id="rId123" xr:uid="{A411BB48-3838-4C17-82D2-E4BB866C348E}"/>
    <hyperlink ref="B129" r:id="rId124" xr:uid="{EA128AD4-FF17-415D-830D-5E63B052B762}"/>
    <hyperlink ref="B130" r:id="rId125" xr:uid="{F4ECCE40-4A02-49DC-9E36-3634E5AA5913}"/>
    <hyperlink ref="B131" r:id="rId126" xr:uid="{14E2E288-351A-4DFA-A2B4-A806163300A3}"/>
    <hyperlink ref="B132" r:id="rId127" xr:uid="{E4ECC7A5-8D0A-4BFD-85C5-EC30CBFF672C}"/>
    <hyperlink ref="B134" r:id="rId128" xr:uid="{7B43C85D-C25B-4520-B2D3-452CF3F54CAA}"/>
    <hyperlink ref="B136" r:id="rId129" xr:uid="{7F1E766E-2A58-4FF7-A85B-CE71D8179CD9}"/>
    <hyperlink ref="B133" r:id="rId130" xr:uid="{4E097A41-2432-4A6E-AA48-7C5E6BDF0C89}"/>
    <hyperlink ref="B138" r:id="rId131" xr:uid="{09448ADD-8936-4C21-BA0F-B35CD8234F0D}"/>
    <hyperlink ref="B139" r:id="rId132" xr:uid="{79548FA4-0B09-4497-B7A8-D2EE7CD24889}"/>
    <hyperlink ref="B140" r:id="rId133" xr:uid="{A4DA9D8D-C667-442A-8F95-C7173C90F8FC}"/>
    <hyperlink ref="B141" r:id="rId134" xr:uid="{6F79E642-5E36-460B-B9C0-3FE34CDF7A47}"/>
    <hyperlink ref="B142" r:id="rId135" xr:uid="{5313A5CA-90BD-4A0E-B54C-2A9501C439D6}"/>
    <hyperlink ref="B143" r:id="rId136" xr:uid="{2AE1C80F-F017-4269-855E-FF7FD3DA56EF}"/>
    <hyperlink ref="B144" r:id="rId137" xr:uid="{FF97B4B7-C35B-4B11-A473-812AF260EAEB}"/>
    <hyperlink ref="B137" r:id="rId138" xr:uid="{09B02A1F-68C0-4A43-82C6-8F84AA5B69EC}"/>
    <hyperlink ref="B145" r:id="rId139" xr:uid="{B4F9B446-6CBF-460A-B16C-E331E3418260}"/>
    <hyperlink ref="B146" r:id="rId140" xr:uid="{9F8C4013-0CBA-4FCB-93F2-C5B9073CA2ED}"/>
    <hyperlink ref="B147" r:id="rId141" xr:uid="{E1E9455F-B97E-4114-937B-C940B1DB8523}"/>
    <hyperlink ref="B148" r:id="rId142" xr:uid="{C6021BB5-C955-41C3-BF2D-2AAEB193548C}"/>
    <hyperlink ref="B149" r:id="rId143" xr:uid="{49567B22-1EC2-4630-8DD0-1D5A926DB210}"/>
    <hyperlink ref="B150" r:id="rId144" xr:uid="{19370642-63E7-48FC-9153-65DBE0551C6E}"/>
    <hyperlink ref="B151" r:id="rId145" xr:uid="{8F2E5AAE-DD45-4542-8581-EB335E0783E7}"/>
    <hyperlink ref="B152" r:id="rId146" xr:uid="{44BA0270-DA2F-4E73-93D6-B779D774CE7B}"/>
    <hyperlink ref="B153" r:id="rId147" xr:uid="{153ACE1E-B6FD-459B-A454-5A9C8E54B533}"/>
    <hyperlink ref="B154" r:id="rId148" xr:uid="{0B7AA14F-8400-4C43-9706-A01B9365F3A6}"/>
    <hyperlink ref="B158" r:id="rId149" xr:uid="{A39614C9-8386-45CA-B698-BD7EDFB2B301}"/>
    <hyperlink ref="B157" r:id="rId150" xr:uid="{E0036768-E322-47E9-B1B4-B92B19E43BB3}"/>
    <hyperlink ref="B159" r:id="rId151" xr:uid="{EDAD92D3-1949-4BBC-B9D2-015B0ECDEE63}"/>
    <hyperlink ref="B161" r:id="rId152" xr:uid="{05A41C83-3E18-4C31-84F6-70D6C2D7E094}"/>
    <hyperlink ref="B160" r:id="rId153" xr:uid="{0BCD6045-8454-4CA7-950E-16E2ECF099F3}"/>
    <hyperlink ref="B162" r:id="rId154" xr:uid="{EFD8B697-E9A8-4265-8EDF-7F862F3DADC0}"/>
    <hyperlink ref="B163" r:id="rId155" xr:uid="{C8F560AF-56D6-4FDB-977D-DC29084A9A69}"/>
    <hyperlink ref="B164" r:id="rId156" xr:uid="{D06877DF-B630-4FCA-A934-469774CD977E}"/>
    <hyperlink ref="B165" r:id="rId157" xr:uid="{10DFD8AC-846C-4014-86B0-088FFC3D7F01}"/>
    <hyperlink ref="B166" r:id="rId158" xr:uid="{B4E9D9C4-0C2B-4AEB-806B-22DF208DD936}"/>
    <hyperlink ref="B169" r:id="rId159" xr:uid="{D44D3F52-0250-429B-8CF1-4BD508B2C1BA}"/>
    <hyperlink ref="B170" r:id="rId160" xr:uid="{E64C5390-E072-4445-BF6E-E4EE97A95C9E}"/>
    <hyperlink ref="B168" r:id="rId161" xr:uid="{E85EA84D-9D4D-489F-B2C8-8FB82D599B82}"/>
    <hyperlink ref="B167" r:id="rId162" xr:uid="{2053A409-3986-455E-A466-446D123C917E}"/>
    <hyperlink ref="B176" r:id="rId163" xr:uid="{8431469E-85B2-406C-9E2A-91959F82C5F8}"/>
    <hyperlink ref="B175" r:id="rId164" xr:uid="{2CF463A7-2270-4793-9C28-13AE2E4ED1C6}"/>
    <hyperlink ref="B177" r:id="rId165" xr:uid="{AAEC6284-7E24-4D77-92F1-A801DB3E2312}"/>
    <hyperlink ref="B178" r:id="rId166" xr:uid="{C95250C1-ADC9-4F3B-B9CA-1CB3D510D524}"/>
    <hyperlink ref="B179" r:id="rId167" xr:uid="{2F99EFBE-2D36-4AFB-A1E1-B2EE6089A7B4}"/>
    <hyperlink ref="B180" r:id="rId168" xr:uid="{5C06AE2E-828B-4193-9FE8-77A8AD81B612}"/>
    <hyperlink ref="B181" r:id="rId169" xr:uid="{BDA9A5C4-A865-4ABE-96AF-BA4503949BD4}"/>
    <hyperlink ref="B182" r:id="rId170" xr:uid="{CD529145-1546-4941-A61A-B64DA2BE3A8E}"/>
    <hyperlink ref="B183" r:id="rId171" xr:uid="{19A007C8-D8F3-4C54-8F95-78C4E28D2C67}"/>
    <hyperlink ref="B184" r:id="rId172" xr:uid="{0FA77090-C12D-4842-BF91-8C6C11B2B769}"/>
    <hyperlink ref="B185" r:id="rId173" xr:uid="{20A4A2E8-A7FC-41AF-9A35-87E8FC1F28DA}"/>
    <hyperlink ref="B186" r:id="rId174" xr:uid="{A81BC886-B3FE-4A03-B114-4E3E125C3750}"/>
    <hyperlink ref="B188" r:id="rId175" xr:uid="{AA6E4EE2-6286-401E-B165-68277F7A7990}"/>
    <hyperlink ref="B187" r:id="rId176" xr:uid="{A6C5B902-EFE3-4C9D-A915-743F5E48135B}"/>
    <hyperlink ref="B155" r:id="rId177" xr:uid="{F6705FB8-DE20-4B45-8C5F-A72DF208D4F4}"/>
    <hyperlink ref="B156" r:id="rId178" xr:uid="{E2360252-451F-44FC-9615-A0BEB5AD8585}"/>
    <hyperlink ref="B189" r:id="rId179" xr:uid="{620F4C18-AF51-4EF8-999C-55ED382ED447}"/>
    <hyperlink ref="B190" r:id="rId180" xr:uid="{73225E03-0A93-4813-96F9-ED9B18988D74}"/>
    <hyperlink ref="B191" r:id="rId181" xr:uid="{A723596A-9A5D-4156-A6B3-2F195C9B69E9}"/>
    <hyperlink ref="B193" r:id="rId182" xr:uid="{859F7E82-6F80-4D29-A340-C58BBF0DE682}"/>
    <hyperlink ref="B192" r:id="rId183" xr:uid="{4A7E2CCD-6F91-4876-B3EC-EBD467208BC1}"/>
    <hyperlink ref="B194" r:id="rId184" xr:uid="{E899687E-020A-4AF3-BF6A-1AC39BDF2A48}"/>
    <hyperlink ref="B195" r:id="rId185" xr:uid="{0187A92C-1710-46BD-BE7A-80B478036162}"/>
    <hyperlink ref="B197" r:id="rId186" xr:uid="{919F7459-7332-4569-9767-11764E5F1785}"/>
    <hyperlink ref="B198" r:id="rId187" xr:uid="{DD23D65F-E2CD-4267-836C-69D55A8124FA}"/>
    <hyperlink ref="B199" r:id="rId188" xr:uid="{89664D24-4DFC-4C95-99E0-361D8B7C8BAE}"/>
    <hyperlink ref="B200" r:id="rId189" xr:uid="{1BC44526-1CCC-4557-A8AA-6FB45504A7FF}"/>
    <hyperlink ref="B201" r:id="rId190" xr:uid="{A24D3D64-D7DF-400E-8732-412BF39ACB78}"/>
    <hyperlink ref="B196" r:id="rId191" xr:uid="{A7944B55-F5E1-4177-9D36-F71092464B43}"/>
    <hyperlink ref="B202" r:id="rId192" xr:uid="{F73750B1-9F49-43B4-90CB-0D16D4657379}"/>
    <hyperlink ref="B203" r:id="rId193" xr:uid="{E3DA14B2-7C39-4A03-85AA-0021EA15E556}"/>
    <hyperlink ref="B204" r:id="rId194" xr:uid="{C120E748-33F9-4A66-9C84-2C290435D339}"/>
    <hyperlink ref="B205" r:id="rId195" display=" 1101632-24.2015.8.26.0100" xr:uid="{06AECDFF-000D-42DE-B381-CA46265175B0}"/>
    <hyperlink ref="B207" r:id="rId196" xr:uid="{78274280-6F08-421B-B4ED-E3D172A2C822}"/>
    <hyperlink ref="B208" r:id="rId197" xr:uid="{164F53E6-66D9-462C-990B-C63271F245BF}"/>
    <hyperlink ref="B209" r:id="rId198" xr:uid="{F8CA52EA-7006-47CB-AA71-9000E6E586FE}"/>
    <hyperlink ref="B174" r:id="rId199" xr:uid="{2F727C31-5EC8-46ED-B20C-19494B75CAE5}"/>
    <hyperlink ref="B173" r:id="rId200" xr:uid="{6C6A14FD-4746-48F3-B127-40DC1D7FFE30}"/>
    <hyperlink ref="B172" r:id="rId201" xr:uid="{F60278E8-5058-48AA-8A18-CC2F193F913C}"/>
    <hyperlink ref="B210" r:id="rId202" xr:uid="{D2DFEB2E-A16F-42CB-ACDA-CBE69FE4F229}"/>
    <hyperlink ref="B211" r:id="rId203" xr:uid="{B6847406-0E78-4CD6-A6DB-6C0885153CD1}"/>
    <hyperlink ref="B216" r:id="rId204" xr:uid="{EF0D62D3-7CC1-4128-B2AE-C3C37F1739C3}"/>
    <hyperlink ref="B215" r:id="rId205" xr:uid="{6337F679-E24B-4BCE-9490-CCDC41ACD1A7}"/>
    <hyperlink ref="B212" r:id="rId206" xr:uid="{A83EF9CB-A184-4001-87E7-ED9F3C2B947F}"/>
    <hyperlink ref="B217" r:id="rId207" xr:uid="{2AAB6901-AE5F-476E-AC49-D216B6C7C833}"/>
    <hyperlink ref="B218" r:id="rId208" xr:uid="{36E09E8D-9866-4D49-9068-43E4DFA63CA3}"/>
    <hyperlink ref="B219" r:id="rId209" xr:uid="{957A5D10-1A93-4C0C-90F3-EA133C989C55}"/>
    <hyperlink ref="B221" r:id="rId210" xr:uid="{FE687029-EA4E-44A2-B03A-8682DB72B450}"/>
    <hyperlink ref="B222" r:id="rId211" xr:uid="{90FB8962-08F5-42D3-A0CC-90A8B4432A8D}"/>
    <hyperlink ref="B223" r:id="rId212" xr:uid="{4BF2CB49-329E-400A-819D-1169683EC926}"/>
    <hyperlink ref="B224" r:id="rId213" xr:uid="{23EACE3A-ADE5-4ED3-8AE7-BF81EF82F767}"/>
    <hyperlink ref="B225" r:id="rId214" xr:uid="{121EE046-3078-4F99-B25D-A6288867113F}"/>
    <hyperlink ref="B226" r:id="rId215" xr:uid="{F95BA223-2C6B-4277-A2E9-76D5175226B5}"/>
    <hyperlink ref="B227" r:id="rId216" xr:uid="{36E7C136-B29F-4CE4-AD11-F60911121C59}"/>
    <hyperlink ref="B229" r:id="rId217" xr:uid="{EABEF1AF-1CD0-403B-A2DA-46D943B56CC3}"/>
    <hyperlink ref="B230" r:id="rId218" xr:uid="{C44137DC-D82B-433E-8EF5-B24B5A64096A}"/>
    <hyperlink ref="B232" r:id="rId219" xr:uid="{CBF352DA-CD6B-4DB2-8D3F-EC854CA90F50}"/>
    <hyperlink ref="B233" r:id="rId220" xr:uid="{A9265E48-C0E3-4DD1-AEAF-6E3794F161D8}"/>
    <hyperlink ref="B234" r:id="rId221" xr:uid="{E21692C3-101B-4A75-B71F-EC1A7F8A5640}"/>
    <hyperlink ref="B235" r:id="rId222" xr:uid="{54B35907-5287-4B80-9017-78680313A7F2}"/>
    <hyperlink ref="B236" r:id="rId223" xr:uid="{3C969B65-A6E9-470B-8F53-7167E119642E}"/>
    <hyperlink ref="B237" r:id="rId224" xr:uid="{CE2A302C-7EC7-4C07-8D04-24BEFF38CF29}"/>
    <hyperlink ref="B238" r:id="rId225" xr:uid="{352B5087-6FFB-426A-ADD9-E7B6E08542B2}"/>
    <hyperlink ref="B239" r:id="rId226" xr:uid="{B6C0270C-A85D-4A02-94D0-9C5F3D481928}"/>
    <hyperlink ref="B240" r:id="rId227" xr:uid="{56BFF918-3175-4B61-9C23-82B4762B0CBD}"/>
    <hyperlink ref="B241" r:id="rId228" xr:uid="{A5E8FBDD-8254-4B46-BD9E-A00F7AC56FB0}"/>
    <hyperlink ref="B242" r:id="rId229" xr:uid="{1218BBD4-6BD2-4173-B660-B11BD6C04C86}"/>
    <hyperlink ref="B171" r:id="rId230" xr:uid="{6DFE5DAC-7970-44E3-A32D-754FBC7CBC22}"/>
    <hyperlink ref="B228" r:id="rId231" xr:uid="{BB58BA83-CF0F-48BB-8AF2-3DABBCECEEA3}"/>
    <hyperlink ref="B243" r:id="rId232" xr:uid="{B742EB01-F68D-4455-BCE2-D05B95D838A6}"/>
    <hyperlink ref="B5" r:id="rId233" xr:uid="{00000000-0004-0000-0200-000003000000}"/>
    <hyperlink ref="B245" r:id="rId234" xr:uid="{D9C4A659-912D-4B29-908E-F094BED2FA15}"/>
    <hyperlink ref="B15" r:id="rId235" xr:uid="{00000000-0004-0000-0200-00000D000000}"/>
    <hyperlink ref="B126" r:id="rId236" xr:uid="{111F487D-F71B-48BA-960D-69C2C78250AC}"/>
    <hyperlink ref="B4" r:id="rId237" xr:uid="{00000000-0004-0000-0200-000000000000}"/>
    <hyperlink ref="B206" r:id="rId238" xr:uid="{CB28AEF3-9E83-43CC-BCFC-5BB2A5FC6B33}"/>
    <hyperlink ref="B214" r:id="rId239" xr:uid="{1BF6CECD-0338-455F-AC7E-3FA51085E9EE}"/>
    <hyperlink ref="B220" r:id="rId240" xr:uid="{6A588277-42E0-4721-AACB-B54E2122888C}"/>
    <hyperlink ref="B244" r:id="rId241" xr:uid="{56C8FD95-ABE2-4697-9B7A-750EDB6DEDE5}"/>
    <hyperlink ref="B246" r:id="rId242" xr:uid="{2C5AA72B-D3CF-4E93-90F9-166D63C2FB00}"/>
    <hyperlink ref="B213" r:id="rId243" xr:uid="{E43204A9-AD64-4C69-9C6D-D0C11A0F07E1}"/>
    <hyperlink ref="B247" r:id="rId244" xr:uid="{50B76BA7-E1D1-4356-A5BF-850CC4B7D283}"/>
    <hyperlink ref="B250" r:id="rId245" xr:uid="{CD1AB0A4-B4F8-49E3-8E9C-C563B89B4E4B}"/>
    <hyperlink ref="B249" r:id="rId246" xr:uid="{84FC4343-A48E-4534-8424-CDF2E8B0D78F}"/>
    <hyperlink ref="B248" r:id="rId247" xr:uid="{946D5286-5F3E-4826-8F2E-4A9BE9539CF8}"/>
    <hyperlink ref="B263" r:id="rId248" xr:uid="{B0AF98D7-6485-4DFC-A345-623ED7D514AD}"/>
    <hyperlink ref="B255" r:id="rId249" xr:uid="{18E4478C-FE59-4686-BB42-3ED09991B1CC}"/>
    <hyperlink ref="B256" r:id="rId250" display="5006426-06.2017.4.03.6182" xr:uid="{7880D103-D8E9-4B64-A7B6-5C290D636A11}"/>
    <hyperlink ref="B258" r:id="rId251" xr:uid="{C5BCB196-E0DC-4BA6-A358-35CB3815BA3E}"/>
    <hyperlink ref="B252" r:id="rId252" xr:uid="{ABC554A5-AF58-424B-AF90-900BF35935BC}"/>
    <hyperlink ref="B251" r:id="rId253" xr:uid="{C0F6228C-2304-4C53-97FD-1E7B5D3A287E}"/>
    <hyperlink ref="B264" r:id="rId254" xr:uid="{31138DF3-9B9A-4A19-9FFA-AA28945C5499}"/>
    <hyperlink ref="B257" r:id="rId255" xr:uid="{7B5AE3F9-A9AE-4604-BCF4-D0809AE097C8}"/>
    <hyperlink ref="B259" r:id="rId256" xr:uid="{8ABDF101-B400-405E-9E43-256E359B2043}"/>
    <hyperlink ref="B260" r:id="rId257" xr:uid="{EA908F78-C63C-4BAE-B7B7-48815ECABE5F}"/>
    <hyperlink ref="B261" r:id="rId258" xr:uid="{5299484E-C93F-40F7-B3F5-434CBF8319A4}"/>
    <hyperlink ref="B262" r:id="rId259" xr:uid="{FA7B7B45-9392-4DAE-86CD-3DD32A891753}"/>
    <hyperlink ref="B254" r:id="rId260" xr:uid="{9331CB77-D9E1-49F3-A3F4-6B25DB43866A}"/>
    <hyperlink ref="B253" r:id="rId261" xr:uid="{6AE13B78-DCFE-448A-8826-56C50FF360FD}"/>
    <hyperlink ref="B265" r:id="rId262" xr:uid="{E4412ED6-EFC1-4B6E-A61B-3346C6EE604F}"/>
    <hyperlink ref="B266" r:id="rId263" xr:uid="{F9675444-2AB8-4DD3-BE76-54585A15FC2A}"/>
    <hyperlink ref="B267" r:id="rId264" xr:uid="{40C59449-511F-4780-9E4E-D5E68ACC9E4C}"/>
    <hyperlink ref="B268" r:id="rId265" xr:uid="{7CBDF302-89F9-483B-9532-DCFE2C2DF0DE}"/>
    <hyperlink ref="B269" r:id="rId266" xr:uid="{D9D19233-D765-4681-BBB9-4B1304F663EB}"/>
    <hyperlink ref="B270" r:id="rId267" xr:uid="{437045CF-2148-4012-976C-2A1D5D923D65}"/>
    <hyperlink ref="B271" r:id="rId268" xr:uid="{ABB5A440-6553-4A80-8B14-491E8BAC56AB}"/>
    <hyperlink ref="B273" r:id="rId269" xr:uid="{E3FAE96C-99FE-47AF-954D-8108BFC02FF3}"/>
    <hyperlink ref="B272" r:id="rId270" xr:uid="{D27D0DA9-6C66-44DE-9B4E-90036EE7DAB2}"/>
    <hyperlink ref="B275" r:id="rId271" xr:uid="{80AE413F-B172-4B56-B8D7-E218ACED5CA6}"/>
    <hyperlink ref="B276" r:id="rId272" xr:uid="{B80AD01C-A93D-42DD-BC61-54B4EA499EFE}"/>
    <hyperlink ref="B284" r:id="rId273" xr:uid="{07135F00-E71C-404B-BAF5-6A4D4912E8B0}"/>
    <hyperlink ref="B285" r:id="rId274" xr:uid="{D5B0FE0B-9A18-4A3E-BBB0-5142DFCCBFB2}"/>
    <hyperlink ref="B286" r:id="rId275" xr:uid="{9D40AD6D-0F1C-43F0-BDE1-CE7A798C0264}"/>
    <hyperlink ref="B287" r:id="rId276" display="1040930-26.2018.8.26.0224." xr:uid="{BA444739-F9A3-4AD9-9852-DD9FE3430D15}"/>
    <hyperlink ref="B288" r:id="rId277" xr:uid="{AA19C4C9-19F0-4461-9238-D2E21BC77E17}"/>
    <hyperlink ref="B290" r:id="rId278" xr:uid="{290584F4-546B-4437-84FD-4153AD979934}"/>
    <hyperlink ref="B292" r:id="rId279" xr:uid="{64622915-A51E-4A89-B20E-BD5E39572C2D}"/>
    <hyperlink ref="B293" r:id="rId280" xr:uid="{77115791-1E08-4437-BA23-F1B3AD5486B4}"/>
    <hyperlink ref="B294" r:id="rId281" xr:uid="{66269EB2-D00D-438E-AF8F-159CF1C41C21}"/>
    <hyperlink ref="B295" r:id="rId282" xr:uid="{60BA12D0-F3A5-4188-B34B-8A23F5D6163B}"/>
    <hyperlink ref="B296" r:id="rId283" xr:uid="{5A6AB2E7-F952-4C09-869B-B084441F5EF3}"/>
    <hyperlink ref="B298" r:id="rId284" xr:uid="{4168BAA8-D596-4868-96BD-AEA7DB3DE44D}"/>
    <hyperlink ref="B299" r:id="rId285" xr:uid="{9DAE6C37-1141-4C97-AF7F-FADE285EF76F}"/>
    <hyperlink ref="B300" r:id="rId286" xr:uid="{C08574E4-D325-4D58-A4A1-B7092BCCDC21}"/>
    <hyperlink ref="B301" r:id="rId287" xr:uid="{E8A6F66B-12C9-43C0-AB15-E7B2B29A58AC}"/>
    <hyperlink ref="B303" r:id="rId288" xr:uid="{BECAA216-1BC6-4163-BB49-CC64B30D3DC0}"/>
    <hyperlink ref="B302" r:id="rId289" xr:uid="{32EAD760-5974-47C8-91B4-21868F989C9A}"/>
    <hyperlink ref="B304" r:id="rId290" xr:uid="{ED5A51AC-6B23-40ED-803C-E108097862AF}"/>
    <hyperlink ref="B305" r:id="rId291" xr:uid="{A3D7CEB4-71D4-405D-A1EE-5A2CA9289A40}"/>
    <hyperlink ref="B306" r:id="rId292" xr:uid="{336EF092-8C89-4093-9B4E-EDE9EB360008}"/>
    <hyperlink ref="B307" r:id="rId293" xr:uid="{87856B9D-1AFC-408A-A0DC-1AC6DB463141}"/>
    <hyperlink ref="B309" r:id="rId294" xr:uid="{8465EC0B-98CF-47F3-B6C6-3E3C75F047F7}"/>
    <hyperlink ref="B308" r:id="rId295" xr:uid="{242078C0-2E18-40F1-ADC2-7FE4621F87AF}"/>
    <hyperlink ref="B310" r:id="rId296" xr:uid="{0ED49535-E753-46CF-AC02-FDAFF74C37F1}"/>
    <hyperlink ref="B311" r:id="rId297" xr:uid="{11AE950B-FCA3-4FEA-9C6D-7EA0EB2D4287}"/>
    <hyperlink ref="B312" r:id="rId298" xr:uid="{D3D7DB60-AF29-4095-8E2D-B2522CD44997}"/>
    <hyperlink ref="B313" r:id="rId299" xr:uid="{DB7D86B3-757C-4357-8A88-3675AAC40DCD}"/>
    <hyperlink ref="B316" r:id="rId300" xr:uid="{46F0EA8D-2623-477C-A3C6-5A6E49496BC1}"/>
    <hyperlink ref="B317" r:id="rId301" xr:uid="{23E4B989-0332-4C8E-A07B-E8CABFF68DAB}"/>
    <hyperlink ref="B315" r:id="rId302" xr:uid="{06BBC44A-3549-4FB8-867D-3E7000CAF34C}"/>
    <hyperlink ref="B314" r:id="rId303" xr:uid="{17D44F15-A5E2-467F-A78A-2E5C18094C0A}"/>
    <hyperlink ref="B321" r:id="rId304" xr:uid="{F2E32FAA-BA05-4B87-A1B7-4D0E72038459}"/>
    <hyperlink ref="B318" r:id="rId305" xr:uid="{B423E5D5-506E-4DDA-9D75-D04F83ED15B5}"/>
    <hyperlink ref="B336" r:id="rId306" tooltip="0040109-56.2016.4.03.6182" display="https://pje1g.trf3.jus.br/pje/Processo/ConsultaProcesso/listView.seam" xr:uid="{E632298E-9C5F-4B7A-94CF-07BAACF80EBB}"/>
    <hyperlink ref="B338" r:id="rId307" xr:uid="{05A1E7E8-1457-4A15-ACE5-BE5B21FC107A}"/>
    <hyperlink ref="B339" r:id="rId308" xr:uid="{E4139E5A-7B33-48D8-B885-9ED906269207}"/>
    <hyperlink ref="B337" r:id="rId309" xr:uid="{BA0AB2F6-BACB-4D39-B6F8-66CE6727114E}"/>
    <hyperlink ref="B335" r:id="rId310" xr:uid="{6EDBBD1B-E5D8-4E5E-B0FF-FE55095B2627}"/>
    <hyperlink ref="B332" r:id="rId311" xr:uid="{3017AC22-5A8C-44B5-BAC9-1F2E49EA3523}"/>
    <hyperlink ref="B331" r:id="rId312" xr:uid="{6A259351-1E2D-4B3A-8AB2-E789D25DD7CC}"/>
    <hyperlink ref="B328" r:id="rId313" xr:uid="{B97165D8-D099-404A-9E66-5016BA09852F}"/>
    <hyperlink ref="B326" r:id="rId314" xr:uid="{F4431026-FBA6-4FAD-8B65-20368F058421}"/>
    <hyperlink ref="B325" r:id="rId315" xr:uid="{B8A586E4-C77F-4FA0-B94E-B7AEA0E653C0}"/>
    <hyperlink ref="B297" r:id="rId316" xr:uid="{39CB5F0C-DAC9-4E5B-A365-C6CCC76ECE3E}"/>
    <hyperlink ref="B278" r:id="rId317" xr:uid="{8CEA288D-D443-4655-8C6D-FA1CEAB0718E}"/>
    <hyperlink ref="B279" r:id="rId318" xr:uid="{D1D0C3A3-3B7E-480A-A6E2-05ACEAFDD84B}"/>
    <hyperlink ref="B280" r:id="rId319" xr:uid="{C13C88E5-C355-4371-817D-22E77726DDB3}"/>
    <hyperlink ref="B281" r:id="rId320" xr:uid="{3F2F89A8-63E9-46D4-8817-8385259E67CB}"/>
    <hyperlink ref="B340" r:id="rId321" xr:uid="{73FA9501-AB05-4558-9EE9-9D172F4BF2BC}"/>
    <hyperlink ref="B341" r:id="rId322" xr:uid="{EB82B7E4-9421-47B7-9DAB-88D47A213366}"/>
    <hyperlink ref="B342" r:id="rId323" xr:uid="{738157B9-58B4-4DD3-80EB-0D39A3A1EB0F}"/>
    <hyperlink ref="B343" r:id="rId324" xr:uid="{3639F200-D5A7-4DAE-8A25-0317229C53F0}"/>
    <hyperlink ref="B344" r:id="rId325" xr:uid="{F795A405-B32E-43DB-B265-7D010D972228}"/>
    <hyperlink ref="B347" r:id="rId326" xr:uid="{48BB2DF4-04D6-4AEB-A1C5-30D19457E1A6}"/>
    <hyperlink ref="B348" r:id="rId327" xr:uid="{07FA2C8E-F216-44F4-AFCC-E9E6DDB77067}"/>
    <hyperlink ref="B346" r:id="rId328" xr:uid="{5651E2D2-1540-4A21-A81B-A3C58671E9F5}"/>
    <hyperlink ref="B345" r:id="rId329" xr:uid="{48999EF1-213E-4003-9A64-7EC8515D6736}"/>
    <hyperlink ref="B349" r:id="rId330" xr:uid="{58FFD3CF-E840-4228-A0A4-3BEAFE90C1AD}"/>
    <hyperlink ref="B351" r:id="rId331" xr:uid="{91401FFE-A2EF-4F77-8A01-CEE2074A8BAE}"/>
    <hyperlink ref="B350" r:id="rId332" xr:uid="{3A75CFDA-1C45-4ECD-ADB7-B756248774E4}"/>
    <hyperlink ref="B353" r:id="rId333" xr:uid="{8F979D2A-C84F-4E3E-81D3-A31892446AF3}"/>
    <hyperlink ref="B352" r:id="rId334" xr:uid="{A939479B-2A07-4FC4-9091-CE37D786D4BB}"/>
    <hyperlink ref="B354" r:id="rId335" xr:uid="{F852738C-3362-4E81-B6C7-A471AD028B16}"/>
    <hyperlink ref="B356" r:id="rId336" xr:uid="{182ED5C8-572A-4CB1-9498-01D6B91239E6}"/>
    <hyperlink ref="B355" r:id="rId337" xr:uid="{27E6EF3B-E7A5-4EF2-AE99-87231C963410}"/>
    <hyperlink ref="B357" r:id="rId338" xr:uid="{5ACFC8E4-5F20-4AAE-AEBA-A41D78DDAF8B}"/>
    <hyperlink ref="B358" r:id="rId339" xr:uid="{06BE61E0-6871-4183-B55B-7512C0B5A186}"/>
    <hyperlink ref="B359" r:id="rId340" xr:uid="{39494C81-3CF8-4788-A5E2-F8A73FDF5277}"/>
    <hyperlink ref="B330" r:id="rId341" xr:uid="{1BCA1C52-CE5B-451C-B71D-8BFE677347A5}"/>
    <hyperlink ref="B362" r:id="rId342" xr:uid="{2047028A-82FA-47F2-A62F-2BECD4BC2F34}"/>
    <hyperlink ref="B361" r:id="rId343" xr:uid="{F084DEB2-448C-405B-A8F7-EABF86D0FE6A}"/>
    <hyperlink ref="B363" r:id="rId344" xr:uid="{A9C1F35C-9C58-44D1-8C1E-635898FDA81F}"/>
    <hyperlink ref="B366" r:id="rId345" xr:uid="{637B7534-7915-47AF-AE08-B0E92670AE2A}"/>
    <hyperlink ref="B367" r:id="rId346" xr:uid="{7502A8A1-7F32-4765-830A-1D37958856BF}"/>
    <hyperlink ref="B371" r:id="rId347" xr:uid="{1C1FD957-6CA6-4E8E-A3F5-64BE2AA70C6D}"/>
    <hyperlink ref="B369" r:id="rId348" xr:uid="{C3BCF35D-7EAF-4711-8BC2-355311BA1920}"/>
    <hyperlink ref="B373" r:id="rId349" xr:uid="{597095B5-2458-4B3D-BCE2-BE80D1313DEE}"/>
    <hyperlink ref="B374" r:id="rId350" xr:uid="{F5E3A85C-9ED5-4582-8660-CCF231F13B65}"/>
    <hyperlink ref="B368" r:id="rId351" xr:uid="{7A929051-ABEF-4F71-B1B7-BCD53FD938D4}"/>
    <hyperlink ref="B375" r:id="rId352" xr:uid="{3DF34B11-AAA5-4769-A998-617FE6DD1865}"/>
    <hyperlink ref="B376" r:id="rId353" xr:uid="{975E2390-C4BD-455F-8354-A160D2A6B503}"/>
    <hyperlink ref="B380" r:id="rId354" xr:uid="{9B9C8592-588E-4B3F-8A11-6AA3625A9E5F}"/>
    <hyperlink ref="B379" r:id="rId355" xr:uid="{D7682635-0D7B-41A0-81D2-36AE5B981639}"/>
    <hyperlink ref="B381" r:id="rId356" xr:uid="{D080755D-0E44-4E60-8610-3DCEBF3F11BD}"/>
    <hyperlink ref="B382" r:id="rId357" xr:uid="{74301190-DEAB-4658-B36D-B19BC819A354}"/>
    <hyperlink ref="B383" r:id="rId358" xr:uid="{EFE54B5F-37BF-409C-870D-A6D9022CEDD8}"/>
    <hyperlink ref="B384" r:id="rId359" xr:uid="{0835D9B3-CFC1-4071-A55B-E3B93F41170F}"/>
    <hyperlink ref="B385" r:id="rId360" xr:uid="{44DC9437-B937-41C5-9548-A481276F179B}"/>
    <hyperlink ref="B386" r:id="rId361" xr:uid="{A4324342-83B1-4457-811C-E61EF3E86A0A}"/>
    <hyperlink ref="B387" r:id="rId362" xr:uid="{B44B82B4-E0C9-4896-9740-5BDB17381F30}"/>
    <hyperlink ref="B388" r:id="rId363" xr:uid="{009D67A0-0E30-4026-B2DC-C01FC9ACC292}"/>
    <hyperlink ref="B389" r:id="rId364" xr:uid="{75891CEC-4973-4922-BEBD-1E6FD581B5CD}"/>
    <hyperlink ref="B390" r:id="rId365" xr:uid="{F2D48AC5-603B-446E-B666-D6EE8E953A14}"/>
    <hyperlink ref="B378" r:id="rId366" xr:uid="{EF6B98CD-EF35-4FCD-8EFF-67D72638EEC8}"/>
    <hyperlink ref="B372" r:id="rId367" xr:uid="{A6B18283-3812-4D0D-9D44-20A5F780C12E}"/>
    <hyperlink ref="B370" r:id="rId368" xr:uid="{7EEFCED7-FEE9-4928-B6ED-D384BB2B94E7}"/>
    <hyperlink ref="B365" r:id="rId369" xr:uid="{55EA5A1A-814C-4438-B957-09B0502F733E}"/>
    <hyperlink ref="B364" r:id="rId370" xr:uid="{540FA482-8E61-4447-9F76-F7B3EF2346F7}"/>
    <hyperlink ref="B329" r:id="rId371" xr:uid="{1A572CE5-87D3-4658-9408-D8E410773EF8}"/>
    <hyperlink ref="B327" r:id="rId372" xr:uid="{545FB167-2FAE-4548-B94E-F3C29DBB0FEB}"/>
    <hyperlink ref="B324" r:id="rId373" xr:uid="{D71F90C3-049E-4742-9E28-F1237C8EA5F9}"/>
    <hyperlink ref="B323" r:id="rId374" xr:uid="{62322180-C1FA-422E-9541-E0969E489F8A}"/>
    <hyperlink ref="B322" r:id="rId375" xr:uid="{87740935-42FD-4F42-BA8A-9471CE3FBE52}"/>
    <hyperlink ref="B319" r:id="rId376" xr:uid="{7DF1D852-C0DF-475C-8DEC-F33E9DE4964C}"/>
    <hyperlink ref="B391" r:id="rId377" xr:uid="{20C1DB66-84BF-4091-9DC7-E1D1A6F67DF8}"/>
    <hyperlink ref="B392" r:id="rId378" xr:uid="{7D12879A-AC8A-4BB8-9335-ACEC685BBAAD}"/>
    <hyperlink ref="B393" r:id="rId379" xr:uid="{19C38DC6-A66B-4E3D-9AF7-9E527BB6562A}"/>
    <hyperlink ref="B394" r:id="rId380" xr:uid="{33E939A6-25E0-4D15-82FA-A86CEDD69551}"/>
    <hyperlink ref="B395" r:id="rId381" xr:uid="{F067AC3C-7569-4961-82C0-AEA81C739B9C}"/>
    <hyperlink ref="B398" r:id="rId382" xr:uid="{02331A3B-164B-458D-8167-D50CA2B28630}"/>
    <hyperlink ref="B400" r:id="rId383" xr:uid="{22F81D06-9272-46E6-AA73-D5E4F080771C}"/>
    <hyperlink ref="B399" r:id="rId384" xr:uid="{D844FFAA-CE25-4F31-9C15-EF8E39E822ED}"/>
    <hyperlink ref="B397" r:id="rId385" xr:uid="{224FEB9B-350E-4B25-9669-A8C445052DE3}"/>
    <hyperlink ref="B396" r:id="rId386" xr:uid="{E561FD60-76E3-4958-BF0B-74CC51C43A2A}"/>
    <hyperlink ref="B401" r:id="rId387" xr:uid="{2F82CE31-431D-4395-89C5-2A1D3AE88235}"/>
    <hyperlink ref="B402" r:id="rId388" xr:uid="{05F6835C-53FB-489E-B14E-A6B88E47718A}"/>
    <hyperlink ref="B404" r:id="rId389" xr:uid="{CF02317B-71D1-4E5F-91A5-1D67F778F1A5}"/>
    <hyperlink ref="B403" r:id="rId390" xr:uid="{9DEA136D-2E62-48CE-9BD2-83E50C65AAE3}"/>
    <hyperlink ref="B405" r:id="rId391" xr:uid="{EEEB360B-51C1-48C3-BC6A-FC08AB743D06}"/>
  </hyperlinks>
  <printOptions horizontalCentered="1" verticalCentered="1"/>
  <pageMargins left="0" right="0" top="0" bottom="0" header="0" footer="0"/>
  <pageSetup paperSize="9" scale="11" fitToWidth="0" orientation="portrait" r:id="rId392"/>
  <colBreaks count="1" manualBreakCount="1">
    <brk id="59" max="500" man="1"/>
  </colBreaks>
  <customProperties>
    <customPr name="Guid" r:id="rId393"/>
  </customProperties>
  <ignoredErrors>
    <ignoredError sqref="A2:AV8 A406:AV502 A405 C405:D405 X405 A137:AV205 A136:C136 E136:AV136 A274:AV299 A273:T273 W273:AV273 A340:AV370 A339:T339 W339:AV339 A83:AV135 A82:C82 E82:AV82 Z405:AV405 A15:AV81 A13:C14 E13:AV14 A338:T338 W338:AV338 A207:AV216 A206:U206 W206:AA206 AC206:AV206 A250:AV262 A248:AA248 AH248:AV248 A10:AV12 A9:C9 E9:AV9 A264:D264 B263:AV263 A266:AV272 B265:AV265 A301:AV304 A300:B300 E300:AV300 A249:W249 Y249:AV249 A306:AV337 A305:T305 Y305:AV305 V305:W305 A372:AV404 A371:W371 Y371:AV371 F264:AV264 A218:AV247 A217:D217 F217:G217 I217:O217 R217 T217:AV217" calculatedColumn="1"/>
    <ignoredError sqref="D136 D82 D13:D14" numberStoredAsText="1" calculatedColumn="1"/>
  </ignoredErrors>
  <drawing r:id="rId394"/>
  <legacyDrawing r:id="rId395"/>
  <tableParts count="1">
    <tablePart r:id="rId396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B629B-78F0-461E-AEA6-BAC9F151DF8D}">
  <sheetPr codeName="Planilha1">
    <tabColor theme="7" tint="0.39997558519241921"/>
  </sheetPr>
  <dimension ref="B1:E9"/>
  <sheetViews>
    <sheetView showGridLines="0" zoomScale="135" zoomScaleNormal="100" workbookViewId="0"/>
  </sheetViews>
  <sheetFormatPr defaultColWidth="9.26953125" defaultRowHeight="13" x14ac:dyDescent="0.3"/>
  <cols>
    <col min="1" max="1" width="1.7265625" style="73" customWidth="1"/>
    <col min="2" max="2" width="11" style="73" customWidth="1"/>
    <col min="3" max="3" width="30.7265625" style="73" customWidth="1"/>
    <col min="4" max="5" width="11" style="73" customWidth="1"/>
    <col min="6" max="6" width="9.26953125" style="73" customWidth="1"/>
    <col min="7" max="7" width="12.7265625" style="73" customWidth="1"/>
    <col min="8" max="8" width="7.54296875" style="73" customWidth="1"/>
    <col min="9" max="16384" width="9.26953125" style="73"/>
  </cols>
  <sheetData>
    <row r="1" spans="2:5" ht="10" customHeight="1" x14ac:dyDescent="0.3"/>
    <row r="2" spans="2:5" ht="25.15" customHeight="1" x14ac:dyDescent="0.3">
      <c r="B2" s="74" t="s">
        <v>4</v>
      </c>
      <c r="C2" s="75" t="s">
        <v>1681</v>
      </c>
      <c r="D2" s="75" t="s">
        <v>1682</v>
      </c>
      <c r="E2" s="74" t="s">
        <v>1683</v>
      </c>
    </row>
    <row r="3" spans="2:5" ht="22.15" customHeight="1" x14ac:dyDescent="0.3">
      <c r="B3" s="76" t="s">
        <v>1684</v>
      </c>
      <c r="C3" s="77" t="s">
        <v>1685</v>
      </c>
      <c r="D3" s="78">
        <v>5000</v>
      </c>
      <c r="E3" s="78">
        <v>292</v>
      </c>
    </row>
    <row r="4" spans="2:5" ht="22.15" customHeight="1" x14ac:dyDescent="0.3">
      <c r="B4" s="76" t="s">
        <v>1686</v>
      </c>
      <c r="C4" s="77" t="s">
        <v>1687</v>
      </c>
      <c r="D4" s="78">
        <v>10000</v>
      </c>
      <c r="E4" s="78">
        <v>331</v>
      </c>
    </row>
    <row r="5" spans="2:5" ht="22.15" customHeight="1" x14ac:dyDescent="0.3">
      <c r="B5" s="76" t="s">
        <v>1688</v>
      </c>
      <c r="C5" s="77" t="s">
        <v>1689</v>
      </c>
      <c r="D5" s="78">
        <v>20000</v>
      </c>
      <c r="E5" s="78">
        <v>373</v>
      </c>
    </row>
    <row r="6" spans="2:5" ht="22.15" customHeight="1" x14ac:dyDescent="0.3">
      <c r="B6" s="76" t="s">
        <v>1690</v>
      </c>
      <c r="C6" s="77" t="s">
        <v>1691</v>
      </c>
      <c r="D6" s="78">
        <v>50000</v>
      </c>
      <c r="E6" s="78">
        <v>484</v>
      </c>
    </row>
    <row r="7" spans="2:5" ht="22.15" customHeight="1" x14ac:dyDescent="0.3">
      <c r="B7" s="76" t="s">
        <v>1692</v>
      </c>
      <c r="C7" s="77" t="s">
        <v>1693</v>
      </c>
      <c r="D7" s="78">
        <v>100000</v>
      </c>
      <c r="E7" s="78">
        <v>628</v>
      </c>
    </row>
    <row r="8" spans="2:5" ht="22.15" customHeight="1" x14ac:dyDescent="0.3">
      <c r="B8" s="76" t="s">
        <v>1694</v>
      </c>
      <c r="C8" s="77" t="s">
        <v>1695</v>
      </c>
      <c r="D8" s="78">
        <v>200000</v>
      </c>
      <c r="E8" s="78">
        <v>728</v>
      </c>
    </row>
    <row r="9" spans="2:5" ht="22.15" customHeight="1" x14ac:dyDescent="0.3">
      <c r="B9" s="76" t="s">
        <v>1696</v>
      </c>
      <c r="C9" s="77" t="s">
        <v>1697</v>
      </c>
      <c r="D9" s="78"/>
      <c r="E9" s="78">
        <v>883</v>
      </c>
    </row>
  </sheetData>
  <pageMargins left="0.7" right="0.7" top="0.75" bottom="0.75" header="0.3" footer="0.3"/>
  <pageSetup paperSize="9" orientation="portrait" horizontalDpi="300" verticalDpi="300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249099-B8FD-42A9-A93E-4C6CF375CDAF}">
  <sheetPr codeName="Sheet4">
    <tabColor theme="0" tint="-0.249977111117893"/>
  </sheetPr>
  <dimension ref="A1:S307"/>
  <sheetViews>
    <sheetView showGridLines="0" zoomScaleNormal="100" workbookViewId="0">
      <selection activeCell="R4" sqref="R4"/>
    </sheetView>
  </sheetViews>
  <sheetFormatPr defaultColWidth="8.7265625" defaultRowHeight="14.5" x14ac:dyDescent="0.35"/>
  <cols>
    <col min="1" max="1" width="1.7265625" style="14" customWidth="1"/>
    <col min="2" max="2" width="19.7265625" style="14" customWidth="1"/>
    <col min="3" max="3" width="26.7265625" style="14" hidden="1" customWidth="1"/>
    <col min="4" max="4" width="10.7265625" style="14" customWidth="1"/>
    <col min="5" max="5" width="10.54296875" style="14" customWidth="1"/>
    <col min="6" max="6" width="8.7265625" style="14" bestFit="1" customWidth="1"/>
    <col min="7" max="7" width="5.54296875" style="14" customWidth="1"/>
    <col min="8" max="8" width="27.54296875" style="14" customWidth="1"/>
    <col min="9" max="9" width="6.54296875" style="14" customWidth="1"/>
    <col min="10" max="10" width="8.54296875" style="14" customWidth="1"/>
    <col min="11" max="11" width="8.7265625" style="14" bestFit="1" customWidth="1"/>
    <col min="12" max="13" width="10.54296875" style="14" customWidth="1"/>
    <col min="14" max="15" width="9.54296875" style="14" customWidth="1"/>
    <col min="16" max="16" width="10.54296875" style="14" customWidth="1"/>
    <col min="17" max="17" width="9.54296875" style="14" customWidth="1"/>
    <col min="18" max="18" width="9.54296875" style="2" customWidth="1"/>
    <col min="19" max="19" width="8.26953125" style="14" customWidth="1"/>
  </cols>
  <sheetData>
    <row r="1" spans="2:18" ht="10.15" customHeight="1" thickBot="1" x14ac:dyDescent="0.4">
      <c r="R1" s="14"/>
    </row>
    <row r="2" spans="2:18" ht="30.4" customHeight="1" thickBot="1" x14ac:dyDescent="0.4">
      <c r="B2" s="50" t="s">
        <v>1485</v>
      </c>
      <c r="C2" s="51" t="s">
        <v>1483</v>
      </c>
      <c r="D2" s="50" t="s">
        <v>406</v>
      </c>
      <c r="H2" s="29" t="s">
        <v>9</v>
      </c>
      <c r="I2" s="30" t="s">
        <v>2</v>
      </c>
      <c r="J2" s="31" t="s">
        <v>406</v>
      </c>
      <c r="N2" s="1197" t="s">
        <v>411</v>
      </c>
      <c r="O2" s="1198"/>
      <c r="Q2" s="1197" t="s">
        <v>293</v>
      </c>
      <c r="R2" s="1198"/>
    </row>
    <row r="3" spans="2:18" ht="35.15" customHeight="1" x14ac:dyDescent="0.35">
      <c r="B3" s="45" t="s">
        <v>1484</v>
      </c>
      <c r="C3" s="46" t="s">
        <v>1246</v>
      </c>
      <c r="D3" s="44">
        <f>COUNTIF(control[Função],C3)/COUNTA(control[Função])</f>
        <v>0.18564356435643564</v>
      </c>
      <c r="G3" s="23" t="s">
        <v>577</v>
      </c>
      <c r="H3" s="52" t="s">
        <v>31</v>
      </c>
      <c r="I3" s="53">
        <f>COUNTIF('LF process control'!O:O,H3)</f>
        <v>0</v>
      </c>
      <c r="J3" s="54">
        <f>COUNTIF('LF process control'!O:O,H3)/COUNTA('LF process control'!$S$2:$S$502)</f>
        <v>0</v>
      </c>
      <c r="N3" s="7" t="s">
        <v>405</v>
      </c>
      <c r="O3" s="8" t="s">
        <v>406</v>
      </c>
      <c r="Q3" s="7" t="s">
        <v>405</v>
      </c>
      <c r="R3" s="8" t="s">
        <v>406</v>
      </c>
    </row>
    <row r="4" spans="2:18" ht="35.15" customHeight="1" x14ac:dyDescent="0.35">
      <c r="B4" s="45" t="s">
        <v>1488</v>
      </c>
      <c r="C4" s="46" t="s">
        <v>1242</v>
      </c>
      <c r="D4" s="44">
        <f>COUNTIF(control[Função],C4)/COUNTA(control[Função])</f>
        <v>0.22524752475247525</v>
      </c>
      <c r="G4" s="20" t="s">
        <v>578</v>
      </c>
      <c r="H4" s="55" t="s">
        <v>620</v>
      </c>
      <c r="I4" s="56">
        <f>COUNTIF('LF process control'!O:O,H4)</f>
        <v>0</v>
      </c>
      <c r="J4" s="57">
        <f>COUNTIF('LF process control'!O:O,H4)/COUNTA('LF process control'!$S$2:$S$502)</f>
        <v>0</v>
      </c>
      <c r="N4" s="9">
        <v>0</v>
      </c>
      <c r="O4" s="11">
        <f>COUNTIF('LF process control'!$AV$2:$AV$104,0)/COUNT('LF process control'!$AV$2:$AV$104)</f>
        <v>0.625</v>
      </c>
      <c r="Q4" s="9">
        <v>0</v>
      </c>
      <c r="R4" s="11" t="e">
        <f>COUNTIF(#REF!,0)/COUNT(#REF!)</f>
        <v>#REF!</v>
      </c>
    </row>
    <row r="5" spans="2:18" ht="35.15" customHeight="1" x14ac:dyDescent="0.35">
      <c r="B5" s="46" t="s">
        <v>374</v>
      </c>
      <c r="C5" s="46" t="s">
        <v>374</v>
      </c>
      <c r="D5" s="44">
        <f>COUNTIF(control[Função],C5)/COUNTA(control[Função])</f>
        <v>0.13613861386138615</v>
      </c>
      <c r="G5" s="22" t="s">
        <v>579</v>
      </c>
      <c r="H5" s="52" t="s">
        <v>784</v>
      </c>
      <c r="I5" s="53">
        <f>COUNTIF('LF process control'!O:O,H5)</f>
        <v>0</v>
      </c>
      <c r="J5" s="54">
        <f>COUNTIF('LF process control'!O:O,H5)/COUNTA('LF process control'!$S$2:$S$502)</f>
        <v>0</v>
      </c>
      <c r="N5" s="9">
        <v>1</v>
      </c>
      <c r="O5" s="11">
        <f>COUNTIF('LF process control'!$AV$2:$AV$104,1)/COUNT('LF process control'!$AV$2:$AV$104)</f>
        <v>0.22916666666666666</v>
      </c>
      <c r="Q5" s="9">
        <v>1</v>
      </c>
      <c r="R5" s="11" t="e">
        <f>COUNTIF(#REF!,1)/COUNT(#REF!)</f>
        <v>#REF!</v>
      </c>
    </row>
    <row r="6" spans="2:18" ht="35.15" customHeight="1" thickBot="1" x14ac:dyDescent="0.4">
      <c r="B6" s="45" t="s">
        <v>758</v>
      </c>
      <c r="C6" s="46" t="s">
        <v>1251</v>
      </c>
      <c r="D6" s="44">
        <f>COUNTIF(control[Função],C6)/COUNTA(control[Função])</f>
        <v>2.7227722772277228E-2</v>
      </c>
      <c r="G6" s="20" t="s">
        <v>580</v>
      </c>
      <c r="H6" s="55" t="s">
        <v>565</v>
      </c>
      <c r="I6" s="56">
        <f>COUNTIF('LF process control'!O:O,H6)</f>
        <v>0</v>
      </c>
      <c r="J6" s="57">
        <f>COUNTIF('LF process control'!O:O,H6)/COUNTA('LF process control'!$S$2:$S$502)</f>
        <v>0</v>
      </c>
      <c r="N6" s="10">
        <v>2</v>
      </c>
      <c r="O6" s="12">
        <f>COUNTIF('LF process control'!$AV$2:$AV$104,2)/COUNT('LF process control'!$AV$2:$AV$104)</f>
        <v>0</v>
      </c>
      <c r="Q6" s="10">
        <v>2</v>
      </c>
      <c r="R6" s="12" t="e">
        <f>COUNTIF(#REF!,2)/COUNT(#REF!)</f>
        <v>#REF!</v>
      </c>
    </row>
    <row r="7" spans="2:18" ht="35.15" customHeight="1" thickBot="1" x14ac:dyDescent="0.4">
      <c r="B7" s="45" t="s">
        <v>1489</v>
      </c>
      <c r="C7" s="46" t="s">
        <v>1255</v>
      </c>
      <c r="D7" s="44">
        <f>COUNTIF(control[Função],C7)/COUNTA(control[Função])</f>
        <v>2.7227722772277228E-2</v>
      </c>
      <c r="G7" s="22" t="s">
        <v>581</v>
      </c>
      <c r="H7" s="52" t="s">
        <v>423</v>
      </c>
      <c r="I7" s="53">
        <f>COUNTIF('LF process control'!O:O,H7)</f>
        <v>0</v>
      </c>
      <c r="J7" s="54">
        <f>COUNTIF('LF process control'!O:O,H7)/COUNTA('LF process control'!$S$2:$S$502)</f>
        <v>0</v>
      </c>
      <c r="N7" s="10" t="s">
        <v>15</v>
      </c>
      <c r="O7" s="15"/>
      <c r="Q7" s="10" t="s">
        <v>15</v>
      </c>
      <c r="R7" s="15"/>
    </row>
    <row r="8" spans="2:18" ht="35.15" customHeight="1" thickBot="1" x14ac:dyDescent="0.4">
      <c r="B8" s="45" t="s">
        <v>1505</v>
      </c>
      <c r="C8" s="46" t="s">
        <v>1257</v>
      </c>
      <c r="D8" s="44">
        <f>COUNTIF(control[Função],C8)/COUNTA(control[Função])</f>
        <v>2.4752475247524754E-2</v>
      </c>
      <c r="G8" s="20" t="s">
        <v>582</v>
      </c>
      <c r="H8" s="55" t="s">
        <v>353</v>
      </c>
      <c r="I8" s="56">
        <f>COUNTIF('LF process control'!O:O,H8)</f>
        <v>0</v>
      </c>
      <c r="J8" s="57">
        <f>COUNTIF('LF process control'!O:O,H8)/COUNTA('LF process control'!$S$2:$S$502)</f>
        <v>0</v>
      </c>
      <c r="R8" s="14"/>
    </row>
    <row r="9" spans="2:18" ht="35.15" customHeight="1" x14ac:dyDescent="0.35">
      <c r="B9" s="45" t="s">
        <v>1490</v>
      </c>
      <c r="C9" s="46" t="s">
        <v>1298</v>
      </c>
      <c r="D9" s="44">
        <f>COUNTIF(control[Função],C9)/COUNTA(control[Função])</f>
        <v>4.2079207920792082E-2</v>
      </c>
      <c r="G9" s="22" t="s">
        <v>583</v>
      </c>
      <c r="H9" s="52" t="s">
        <v>571</v>
      </c>
      <c r="I9" s="53">
        <f>COUNTIF('LF process control'!O:O,H9)</f>
        <v>0</v>
      </c>
      <c r="J9" s="54">
        <f>COUNTIF('LF process control'!O:O,H9)/COUNTA('LF process control'!$S$2:$S$502)</f>
        <v>0</v>
      </c>
      <c r="N9" s="1199" t="s">
        <v>407</v>
      </c>
      <c r="O9" s="1200"/>
      <c r="Q9" s="1199" t="s">
        <v>407</v>
      </c>
      <c r="R9" s="1200"/>
    </row>
    <row r="10" spans="2:18" ht="35.15" customHeight="1" thickBot="1" x14ac:dyDescent="0.4">
      <c r="B10" s="45" t="s">
        <v>1258</v>
      </c>
      <c r="C10" s="46" t="s">
        <v>1256</v>
      </c>
      <c r="D10" s="44">
        <f>COUNTIF(control[Função],C10)/COUNTA(control[Função])</f>
        <v>1.9801980198019802E-2</v>
      </c>
      <c r="G10" s="20" t="s">
        <v>584</v>
      </c>
      <c r="H10" s="55" t="s">
        <v>569</v>
      </c>
      <c r="I10" s="56">
        <f>COUNTIF('LF process control'!O:O,H10)</f>
        <v>0</v>
      </c>
      <c r="J10" s="57">
        <f>COUNTIF('LF process control'!O:O,H10)/COUNTA('LF process control'!$S$2:$S$502)</f>
        <v>0</v>
      </c>
      <c r="N10" s="1201">
        <f>COUNT('LF process control'!$AV$2:$AV$104)</f>
        <v>48</v>
      </c>
      <c r="O10" s="1202"/>
      <c r="Q10" s="1201">
        <f>COUNT(#REF!)</f>
        <v>0</v>
      </c>
      <c r="R10" s="1202"/>
    </row>
    <row r="11" spans="2:18" ht="35.15" customHeight="1" x14ac:dyDescent="0.35">
      <c r="B11" s="45" t="s">
        <v>654</v>
      </c>
      <c r="C11" s="46" t="s">
        <v>1293</v>
      </c>
      <c r="D11" s="44">
        <f>COUNTIF(control[Função],C11)/COUNTA(control[Função])</f>
        <v>1.7326732673267328E-2</v>
      </c>
      <c r="G11" s="22" t="s">
        <v>585</v>
      </c>
      <c r="H11" s="52" t="s">
        <v>352</v>
      </c>
      <c r="I11" s="53">
        <f>COUNTIF('LF process control'!O:O,H11)</f>
        <v>0</v>
      </c>
      <c r="J11" s="54">
        <f>COUNTIF('LF process control'!O:O,H11)/COUNTA('LF process control'!$S$2:$S$502)</f>
        <v>0</v>
      </c>
      <c r="R11" s="14"/>
    </row>
    <row r="12" spans="2:18" ht="35.15" customHeight="1" thickBot="1" x14ac:dyDescent="0.4">
      <c r="B12" s="45" t="s">
        <v>1487</v>
      </c>
      <c r="C12" s="46" t="s">
        <v>1250</v>
      </c>
      <c r="D12" s="44">
        <f>COUNTIF(control[Função],C12)/COUNTA(control[Função])</f>
        <v>2.4752475247524754E-2</v>
      </c>
      <c r="G12" s="20" t="s">
        <v>586</v>
      </c>
      <c r="H12" s="55" t="s">
        <v>574</v>
      </c>
      <c r="I12" s="56">
        <f>COUNTIF('LF process control'!O:O,H12)</f>
        <v>0</v>
      </c>
      <c r="J12" s="57">
        <f>COUNTIF('LF process control'!O:O,H12)/COUNTA('LF process control'!$S$2:$S$502)</f>
        <v>0</v>
      </c>
    </row>
    <row r="13" spans="2:18" ht="35.15" customHeight="1" x14ac:dyDescent="0.35">
      <c r="B13" s="45" t="s">
        <v>1500</v>
      </c>
      <c r="C13" s="46" t="s">
        <v>16</v>
      </c>
      <c r="D13" s="44">
        <f>COUNTIF(control[Função],C13)/COUNTA(control[Função])</f>
        <v>0.13613861386138615</v>
      </c>
      <c r="G13" s="22" t="s">
        <v>587</v>
      </c>
      <c r="H13" s="52" t="s">
        <v>570</v>
      </c>
      <c r="I13" s="53">
        <f>COUNTIF('LF process control'!O:O,H13)</f>
        <v>0</v>
      </c>
      <c r="J13" s="54">
        <f>COUNTIF('LF process control'!O:O,H13)/COUNTA('LF process control'!$S$2:$S$502)</f>
        <v>0</v>
      </c>
      <c r="N13" s="1192" t="s">
        <v>405</v>
      </c>
      <c r="O13" s="19">
        <v>0</v>
      </c>
      <c r="P13" s="1195" t="e">
        <f>COUNTIF(#REF!,0)</f>
        <v>#REF!</v>
      </c>
      <c r="Q13" s="1196"/>
    </row>
    <row r="14" spans="2:18" ht="35.15" customHeight="1" thickBot="1" x14ac:dyDescent="0.4">
      <c r="B14" s="45" t="s">
        <v>1486</v>
      </c>
      <c r="C14" s="46" t="s">
        <v>1247</v>
      </c>
      <c r="D14" s="44">
        <f>COUNTIF(control[Função],C14)/COUNTA(control[Função])</f>
        <v>1.7326732673267328E-2</v>
      </c>
      <c r="G14" s="20" t="s">
        <v>588</v>
      </c>
      <c r="H14" s="55" t="s">
        <v>568</v>
      </c>
      <c r="I14" s="56">
        <f>COUNTIF('LF process control'!O:O,H14)</f>
        <v>0</v>
      </c>
      <c r="J14" s="57">
        <f>COUNTIF('LF process control'!O:O,H14)/COUNTA('LF process control'!$S$2:$S$502)</f>
        <v>0</v>
      </c>
      <c r="N14" s="1193"/>
      <c r="O14" s="16" t="s">
        <v>15</v>
      </c>
      <c r="P14" s="18" t="e">
        <f>COUNTIF(#REF!,O14)</f>
        <v>#REF!</v>
      </c>
      <c r="Q14" s="13" t="e">
        <f>P14/P13</f>
        <v>#REF!</v>
      </c>
      <c r="R14" s="14"/>
    </row>
    <row r="15" spans="2:18" ht="35.15" customHeight="1" x14ac:dyDescent="0.35">
      <c r="B15" s="42" t="s">
        <v>653</v>
      </c>
      <c r="C15" s="43" t="s">
        <v>1253</v>
      </c>
      <c r="D15" s="44">
        <f>COUNTIF(control[Função],C15)/COUNTA(control[Função])</f>
        <v>1.9801980198019802E-2</v>
      </c>
      <c r="G15" s="22" t="s">
        <v>589</v>
      </c>
      <c r="H15" s="52" t="s">
        <v>349</v>
      </c>
      <c r="I15" s="53">
        <f>COUNTIF('LF process control'!O:O,H15)</f>
        <v>0</v>
      </c>
      <c r="J15" s="54">
        <f>COUNTIF('LF process control'!O:O,H15)/COUNTA('LF process control'!$S$2:$S$502)</f>
        <v>0</v>
      </c>
      <c r="N15" s="1193"/>
      <c r="R15" s="14"/>
    </row>
    <row r="16" spans="2:18" ht="35.15" customHeight="1" thickBot="1" x14ac:dyDescent="0.4">
      <c r="B16" s="45" t="s">
        <v>1494</v>
      </c>
      <c r="C16" s="46" t="s">
        <v>1299</v>
      </c>
      <c r="D16" s="44">
        <f>COUNTIF(control[Função],C16)/COUNTA(control[Função])</f>
        <v>9.9009900990099011E-3</v>
      </c>
      <c r="G16" s="20" t="s">
        <v>590</v>
      </c>
      <c r="H16" s="55" t="s">
        <v>424</v>
      </c>
      <c r="I16" s="56">
        <f>COUNTIF('LF process control'!O:O,H16)</f>
        <v>0</v>
      </c>
      <c r="J16" s="57">
        <f>COUNTIF('LF process control'!O:O,H16)/COUNTA('LF process control'!$S$2:$S$502)</f>
        <v>0</v>
      </c>
      <c r="N16" s="1194"/>
      <c r="R16" s="14"/>
    </row>
    <row r="17" spans="2:18" ht="35.15" customHeight="1" x14ac:dyDescent="0.35">
      <c r="B17" s="45" t="s">
        <v>1492</v>
      </c>
      <c r="C17" s="46" t="s">
        <v>1468</v>
      </c>
      <c r="D17" s="44">
        <f>COUNTIF(control[Função],C17)/COUNTA(control[Função])</f>
        <v>1.2376237623762377E-2</v>
      </c>
      <c r="G17" s="22" t="s">
        <v>591</v>
      </c>
      <c r="H17" s="52" t="s">
        <v>685</v>
      </c>
      <c r="I17" s="53">
        <f>COUNTIF('LF process control'!O:O,H17)</f>
        <v>0</v>
      </c>
      <c r="J17" s="54">
        <f>COUNTIF('LF process control'!O:O,H17)/COUNTA('LF process control'!$S$2:$S$502)</f>
        <v>0</v>
      </c>
    </row>
    <row r="18" spans="2:18" ht="35.15" customHeight="1" x14ac:dyDescent="0.35">
      <c r="B18" s="45" t="s">
        <v>1493</v>
      </c>
      <c r="C18" s="46" t="s">
        <v>1252</v>
      </c>
      <c r="D18" s="44">
        <f>COUNTIF(control[Função],C18)/COUNTA(control[Função])</f>
        <v>9.9009900990099011E-3</v>
      </c>
      <c r="G18" s="20" t="s">
        <v>592</v>
      </c>
      <c r="H18" s="55" t="s">
        <v>621</v>
      </c>
      <c r="I18" s="56">
        <f>COUNTIF('LF process control'!O:O,H18)</f>
        <v>0</v>
      </c>
      <c r="J18" s="57">
        <f>COUNTIF('LF process control'!O:O,H18)/COUNTA('LF process control'!$S$2:$S$502)</f>
        <v>0</v>
      </c>
      <c r="O18" s="1191" t="s">
        <v>421</v>
      </c>
      <c r="P18" s="1191"/>
      <c r="R18" s="14"/>
    </row>
    <row r="19" spans="2:18" ht="35.15" customHeight="1" x14ac:dyDescent="0.35">
      <c r="B19" s="45" t="s">
        <v>1482</v>
      </c>
      <c r="C19" s="46" t="s">
        <v>643</v>
      </c>
      <c r="D19" s="44">
        <f>COUNTIF(control[Função],C19)/COUNTA(control[Função])</f>
        <v>7.4257425742574254E-3</v>
      </c>
      <c r="G19" s="22" t="s">
        <v>593</v>
      </c>
      <c r="H19" s="52" t="s">
        <v>785</v>
      </c>
      <c r="I19" s="53">
        <f>COUNTIF('LF process control'!O:O,H19)</f>
        <v>0</v>
      </c>
      <c r="J19" s="54">
        <f>COUNTIF('LF process control'!O:O,H19)/COUNTA('LF process control'!$S$2:$S$502)</f>
        <v>0</v>
      </c>
      <c r="O19" s="1191"/>
      <c r="P19" s="1191"/>
      <c r="R19" s="14"/>
    </row>
    <row r="20" spans="2:18" ht="35.15" customHeight="1" x14ac:dyDescent="0.35">
      <c r="B20" s="45" t="s">
        <v>652</v>
      </c>
      <c r="C20" s="46" t="s">
        <v>1248</v>
      </c>
      <c r="D20" s="44">
        <f>COUNTIF(control[Função],C20)/COUNTA(control[Função])</f>
        <v>1.7326732673267328E-2</v>
      </c>
      <c r="G20" s="20" t="s">
        <v>594</v>
      </c>
      <c r="H20" s="55" t="s">
        <v>355</v>
      </c>
      <c r="I20" s="56">
        <f>COUNTIF('LF process control'!O:O,H20)</f>
        <v>0</v>
      </c>
      <c r="J20" s="57">
        <f>COUNTIF('LF process control'!O:O,H20)/COUNTA('LF process control'!$S$2:$S$502)</f>
        <v>0</v>
      </c>
      <c r="R20" s="14"/>
    </row>
    <row r="21" spans="2:18" ht="35.15" customHeight="1" x14ac:dyDescent="0.35">
      <c r="B21" s="45" t="s">
        <v>1495</v>
      </c>
      <c r="C21" s="46" t="s">
        <v>1302</v>
      </c>
      <c r="D21" s="44">
        <f>COUNTIF(control[Função],C21)/COUNTA(control[Função])</f>
        <v>4.9504950495049506E-3</v>
      </c>
      <c r="G21" s="22" t="s">
        <v>595</v>
      </c>
      <c r="H21" s="52" t="s">
        <v>351</v>
      </c>
      <c r="I21" s="53">
        <f>COUNTIF('LF process control'!O:O,H21)</f>
        <v>0</v>
      </c>
      <c r="J21" s="54">
        <f>COUNTIF('LF process control'!O:O,H21)/COUNTA('LF process control'!$S$2:$S$502)</f>
        <v>0</v>
      </c>
      <c r="R21" s="14"/>
    </row>
    <row r="22" spans="2:18" ht="35.15" customHeight="1" x14ac:dyDescent="0.35">
      <c r="B22" s="45" t="s">
        <v>1499</v>
      </c>
      <c r="C22" s="45" t="s">
        <v>1497</v>
      </c>
      <c r="D22" s="47">
        <f>COUNTIF(control[Função],C22)/COUNTA(control[Função])</f>
        <v>2.4752475247524753E-3</v>
      </c>
      <c r="G22" s="20" t="s">
        <v>596</v>
      </c>
      <c r="H22" s="55" t="s">
        <v>783</v>
      </c>
      <c r="I22" s="56">
        <f>COUNTIF('LF process control'!O:O,H22)</f>
        <v>0</v>
      </c>
      <c r="J22" s="57">
        <f>COUNTIF('LF process control'!O:O,H22)/COUNTA('LF process control'!$S$2:$S$502)</f>
        <v>0</v>
      </c>
      <c r="R22" s="14"/>
    </row>
    <row r="23" spans="2:18" ht="35.15" customHeight="1" x14ac:dyDescent="0.35">
      <c r="B23" s="45" t="s">
        <v>1496</v>
      </c>
      <c r="C23" s="45" t="s">
        <v>1498</v>
      </c>
      <c r="D23" s="44">
        <f>COUNTIF(control[Função],C23)/COUNTA(control[Função])</f>
        <v>2.4752475247524753E-3</v>
      </c>
      <c r="G23" s="22" t="s">
        <v>597</v>
      </c>
      <c r="H23" s="52" t="s">
        <v>684</v>
      </c>
      <c r="I23" s="53">
        <f>COUNTIF('LF process control'!O:O,H23)</f>
        <v>0</v>
      </c>
      <c r="J23" s="54">
        <f>COUNTIF('LF process control'!O:O,H23)/COUNTA('LF process control'!$S$2:$S$502)</f>
        <v>0</v>
      </c>
      <c r="R23" s="14"/>
    </row>
    <row r="24" spans="2:18" ht="35.15" customHeight="1" x14ac:dyDescent="0.35">
      <c r="B24" s="45" t="s">
        <v>661</v>
      </c>
      <c r="C24" s="46" t="s">
        <v>1296</v>
      </c>
      <c r="D24" s="44">
        <f>COUNTIF(control[Função],C24)/COUNTA(control[Função])</f>
        <v>2.4752475247524753E-3</v>
      </c>
      <c r="G24" s="20" t="s">
        <v>598</v>
      </c>
      <c r="H24" s="55" t="s">
        <v>216</v>
      </c>
      <c r="I24" s="56">
        <f>COUNTIF('LF process control'!O:O,H24)</f>
        <v>0</v>
      </c>
      <c r="J24" s="57">
        <f>COUNTIF('LF process control'!O:O,H24)/COUNTA('LF process control'!$S$2:$S$502)</f>
        <v>0</v>
      </c>
      <c r="R24" s="14"/>
    </row>
    <row r="25" spans="2:18" ht="35.15" customHeight="1" x14ac:dyDescent="0.35">
      <c r="B25" s="45" t="s">
        <v>390</v>
      </c>
      <c r="C25" s="46" t="s">
        <v>1300</v>
      </c>
      <c r="D25" s="44">
        <f>COUNTIF(control[Função],C25)/COUNTA(control[Função])</f>
        <v>2.4752475247524753E-3</v>
      </c>
      <c r="G25" s="22" t="s">
        <v>599</v>
      </c>
      <c r="H25" s="52" t="s">
        <v>383</v>
      </c>
      <c r="I25" s="53">
        <f>COUNTIF('LF process control'!O:O,H25)</f>
        <v>0</v>
      </c>
      <c r="J25" s="54">
        <f>COUNTIF('LF process control'!O:O,H25)/COUNTA('LF process control'!$S$2:$S$502)</f>
        <v>0</v>
      </c>
      <c r="R25" s="14"/>
    </row>
    <row r="26" spans="2:18" ht="35.15" customHeight="1" x14ac:dyDescent="0.35">
      <c r="B26" s="45" t="s">
        <v>893</v>
      </c>
      <c r="C26" s="46" t="s">
        <v>1294</v>
      </c>
      <c r="D26" s="44">
        <f>COUNTIF(control[Função],C26)/COUNTA(control[Função])</f>
        <v>2.4752475247524753E-3</v>
      </c>
      <c r="G26" s="20" t="s">
        <v>600</v>
      </c>
      <c r="H26" s="55" t="s">
        <v>576</v>
      </c>
      <c r="I26" s="56">
        <f>COUNTIF('LF process control'!O:O,H26)</f>
        <v>0</v>
      </c>
      <c r="J26" s="57">
        <f>COUNTIF('LF process control'!O:O,H26)/COUNTA('LF process control'!$S$2:$S$502)</f>
        <v>0</v>
      </c>
      <c r="R26" s="14"/>
    </row>
    <row r="27" spans="2:18" ht="35.15" customHeight="1" x14ac:dyDescent="0.35">
      <c r="B27" s="45" t="s">
        <v>1491</v>
      </c>
      <c r="C27" s="46" t="s">
        <v>1297</v>
      </c>
      <c r="D27" s="44">
        <f>COUNTIF(control[Função],C27)/COUNTA(control[Função])</f>
        <v>2.4752475247524753E-3</v>
      </c>
      <c r="G27" s="22" t="s">
        <v>601</v>
      </c>
      <c r="H27" s="52" t="s">
        <v>357</v>
      </c>
      <c r="I27" s="53">
        <f>COUNTIF('LF process control'!O:O,H27)</f>
        <v>0</v>
      </c>
      <c r="J27" s="54">
        <f>COUNTIF('LF process control'!O:O,H27)/COUNTA('LF process control'!$S$2:$S$502)</f>
        <v>0</v>
      </c>
      <c r="R27" s="14"/>
    </row>
    <row r="28" spans="2:18" ht="35.15" customHeight="1" x14ac:dyDescent="0.35">
      <c r="B28" s="48" t="s">
        <v>1503</v>
      </c>
      <c r="C28" s="48" t="s">
        <v>1502</v>
      </c>
      <c r="D28" s="49">
        <f>COUNTIF(control[Função],C28)/COUNTA(control[Função])</f>
        <v>2.4752475247524753E-3</v>
      </c>
      <c r="G28" s="20" t="s">
        <v>602</v>
      </c>
      <c r="H28" s="55" t="s">
        <v>391</v>
      </c>
      <c r="I28" s="56">
        <f>COUNTIF('LF process control'!O:O,H28)</f>
        <v>0</v>
      </c>
      <c r="J28" s="57">
        <f>COUNTIF('LF process control'!O:O,H28)/COUNTA('LF process control'!$S$2:$S$502)</f>
        <v>0</v>
      </c>
      <c r="R28" s="14"/>
    </row>
    <row r="29" spans="2:18" ht="35.15" customHeight="1" thickBot="1" x14ac:dyDescent="0.4">
      <c r="G29" s="22" t="s">
        <v>603</v>
      </c>
      <c r="H29" s="52" t="s">
        <v>437</v>
      </c>
      <c r="I29" s="53">
        <f>COUNTIF('LF process control'!O:O,H29)</f>
        <v>0</v>
      </c>
      <c r="J29" s="54">
        <f>COUNTIF('LF process control'!O:O,H29)/COUNTA('LF process control'!$S$2:$S$502)</f>
        <v>0</v>
      </c>
      <c r="R29" s="14"/>
    </row>
    <row r="30" spans="2:18" ht="35.15" customHeight="1" thickBot="1" x14ac:dyDescent="0.4">
      <c r="B30" s="17" t="s">
        <v>407</v>
      </c>
      <c r="C30" s="40"/>
      <c r="D30" s="41">
        <f>SUM(D3:D28)</f>
        <v>0.98267326732673299</v>
      </c>
      <c r="G30" s="20" t="s">
        <v>604</v>
      </c>
      <c r="H30" s="55" t="s">
        <v>354</v>
      </c>
      <c r="I30" s="56">
        <f>COUNTIF('LF process control'!O:O,H30)</f>
        <v>0</v>
      </c>
      <c r="J30" s="57">
        <f>COUNTIF('LF process control'!O:O,H30)/COUNTA('LF process control'!$S$2:$S$502)</f>
        <v>0</v>
      </c>
      <c r="R30" s="14"/>
    </row>
    <row r="31" spans="2:18" ht="35.15" customHeight="1" x14ac:dyDescent="0.35">
      <c r="G31" s="22" t="s">
        <v>605</v>
      </c>
      <c r="H31" s="52" t="s">
        <v>567</v>
      </c>
      <c r="I31" s="53">
        <f>COUNTIF('LF process control'!O:O,H31)</f>
        <v>0</v>
      </c>
      <c r="J31" s="54">
        <f>COUNTIF('LF process control'!O:O,H31)/COUNTA('LF process control'!$S$2:$S$502)</f>
        <v>0</v>
      </c>
      <c r="R31" s="14"/>
    </row>
    <row r="32" spans="2:18" ht="35.15" customHeight="1" x14ac:dyDescent="0.35">
      <c r="G32" s="20" t="s">
        <v>606</v>
      </c>
      <c r="H32" s="55" t="s">
        <v>622</v>
      </c>
      <c r="I32" s="56">
        <f>COUNTIF('LF process control'!O:O,H32)</f>
        <v>0</v>
      </c>
      <c r="J32" s="57">
        <f>COUNTIF('LF process control'!O:O,H32)/COUNTA('LF process control'!$S$2:$S$502)</f>
        <v>0</v>
      </c>
      <c r="R32" s="14"/>
    </row>
    <row r="33" spans="7:18" ht="35.15" customHeight="1" x14ac:dyDescent="0.35">
      <c r="G33" s="22" t="s">
        <v>607</v>
      </c>
      <c r="H33" s="52" t="s">
        <v>350</v>
      </c>
      <c r="I33" s="53">
        <f>COUNTIF('LF process control'!O:O,H33)</f>
        <v>0</v>
      </c>
      <c r="J33" s="54">
        <f>COUNTIF('LF process control'!O:O,H33)/COUNTA('LF process control'!$S$2:$S$502)</f>
        <v>0</v>
      </c>
      <c r="R33" s="14"/>
    </row>
    <row r="34" spans="7:18" ht="35.15" customHeight="1" x14ac:dyDescent="0.35">
      <c r="G34" s="20" t="s">
        <v>608</v>
      </c>
      <c r="H34" s="55" t="s">
        <v>356</v>
      </c>
      <c r="I34" s="56">
        <f>COUNTIF('LF process control'!O:O,H34)</f>
        <v>0</v>
      </c>
      <c r="J34" s="57">
        <f>COUNTIF('LF process control'!O:O,H34)/COUNTA('LF process control'!$S$2:$S$502)</f>
        <v>0</v>
      </c>
      <c r="R34" s="14"/>
    </row>
    <row r="35" spans="7:18" ht="35.15" customHeight="1" x14ac:dyDescent="0.35">
      <c r="G35" s="22" t="s">
        <v>609</v>
      </c>
      <c r="H35" s="52" t="s">
        <v>376</v>
      </c>
      <c r="I35" s="53">
        <f>COUNTIF('LF process control'!O:O,H35)</f>
        <v>0</v>
      </c>
      <c r="J35" s="54">
        <f>COUNTIF('LF process control'!O:O,H35)/COUNTA('LF process control'!$S$2:$S$502)</f>
        <v>0</v>
      </c>
      <c r="R35" s="14"/>
    </row>
    <row r="36" spans="7:18" ht="35.15" customHeight="1" x14ac:dyDescent="0.35">
      <c r="G36" s="20" t="s">
        <v>610</v>
      </c>
      <c r="H36" s="55" t="s">
        <v>575</v>
      </c>
      <c r="I36" s="56">
        <f>COUNTIF('LF process control'!O:O,H36)</f>
        <v>0</v>
      </c>
      <c r="J36" s="57">
        <f>COUNTIF('LF process control'!O:O,H36)/COUNTA('LF process control'!$S$2:$S$502)</f>
        <v>0</v>
      </c>
      <c r="R36" s="14"/>
    </row>
    <row r="37" spans="7:18" ht="35.15" customHeight="1" x14ac:dyDescent="0.35">
      <c r="G37" s="22" t="s">
        <v>611</v>
      </c>
      <c r="H37" s="52" t="s">
        <v>328</v>
      </c>
      <c r="I37" s="53">
        <f>COUNTIF('LF process control'!O:O,H37)</f>
        <v>0</v>
      </c>
      <c r="J37" s="54">
        <f>COUNTIF('LF process control'!O:O,H37)/COUNTA('LF process control'!$S$2:$S$502)</f>
        <v>0</v>
      </c>
      <c r="R37" s="14"/>
    </row>
    <row r="38" spans="7:18" ht="35.15" customHeight="1" x14ac:dyDescent="0.35">
      <c r="G38" s="20" t="s">
        <v>612</v>
      </c>
      <c r="H38" s="55" t="s">
        <v>192</v>
      </c>
      <c r="I38" s="56">
        <f>COUNTIF('LF process control'!O:O,H38)</f>
        <v>0</v>
      </c>
      <c r="J38" s="57">
        <f>COUNTIF('LF process control'!O:O,H38)/COUNTA('LF process control'!$S$2:$S$502)</f>
        <v>0</v>
      </c>
      <c r="R38" s="14"/>
    </row>
    <row r="39" spans="7:18" ht="35.15" customHeight="1" x14ac:dyDescent="0.35">
      <c r="G39" s="22" t="s">
        <v>613</v>
      </c>
      <c r="H39" s="52" t="s">
        <v>229</v>
      </c>
      <c r="I39" s="53">
        <f>COUNTIF('LF process control'!O:O,H39)</f>
        <v>0</v>
      </c>
      <c r="J39" s="54">
        <f>COUNTIF('LF process control'!O:O,H39)/COUNTA('LF process control'!$S$2:$S$502)</f>
        <v>0</v>
      </c>
      <c r="R39" s="14"/>
    </row>
    <row r="40" spans="7:18" ht="35.15" customHeight="1" x14ac:dyDescent="0.35">
      <c r="G40" s="20" t="s">
        <v>614</v>
      </c>
      <c r="H40" s="55" t="s">
        <v>572</v>
      </c>
      <c r="I40" s="56">
        <f>COUNTIF('LF process control'!O:O,H40)</f>
        <v>0</v>
      </c>
      <c r="J40" s="57">
        <f>COUNTIF('LF process control'!O:O,H40)/COUNTA('LF process control'!$S$2:$S$502)</f>
        <v>0</v>
      </c>
      <c r="R40" s="14"/>
    </row>
    <row r="41" spans="7:18" ht="35.15" customHeight="1" x14ac:dyDescent="0.35">
      <c r="G41" s="22" t="s">
        <v>615</v>
      </c>
      <c r="H41" s="52" t="s">
        <v>392</v>
      </c>
      <c r="I41" s="53">
        <f>COUNTIF('LF process control'!O:O,H41)</f>
        <v>0</v>
      </c>
      <c r="J41" s="54">
        <f>COUNTIF('LF process control'!O:O,H41)/COUNTA('LF process control'!$S$2:$S$502)</f>
        <v>0</v>
      </c>
      <c r="R41" s="14"/>
    </row>
    <row r="42" spans="7:18" ht="35.15" customHeight="1" x14ac:dyDescent="0.35">
      <c r="G42" s="20" t="s">
        <v>616</v>
      </c>
      <c r="H42" s="55" t="s">
        <v>454</v>
      </c>
      <c r="I42" s="56">
        <f>COUNTIF('LF process control'!O:O,H42)</f>
        <v>0</v>
      </c>
      <c r="J42" s="57">
        <f>COUNTIF('LF process control'!O:O,H42)/COUNTA('LF process control'!$S$2:$S$502)</f>
        <v>0</v>
      </c>
      <c r="R42" s="14"/>
    </row>
    <row r="43" spans="7:18" ht="35.15" customHeight="1" x14ac:dyDescent="0.35">
      <c r="G43" s="22" t="s">
        <v>617</v>
      </c>
      <c r="H43" s="52" t="s">
        <v>566</v>
      </c>
      <c r="I43" s="53">
        <f>COUNTIF('LF process control'!O:O,H43)</f>
        <v>0</v>
      </c>
      <c r="J43" s="54">
        <f>COUNTIF('LF process control'!O:O,H43)/COUNTA('LF process control'!$S$2:$S$502)</f>
        <v>0</v>
      </c>
      <c r="R43" s="14"/>
    </row>
    <row r="44" spans="7:18" ht="35.15" customHeight="1" x14ac:dyDescent="0.35">
      <c r="G44" s="20" t="s">
        <v>618</v>
      </c>
      <c r="H44" s="55" t="s">
        <v>683</v>
      </c>
      <c r="I44" s="56">
        <f>COUNTIF('LF process control'!O:O,H44)</f>
        <v>0</v>
      </c>
      <c r="J44" s="57">
        <f>COUNTIF('LF process control'!O:O,H44)/COUNTA('LF process control'!$S$2:$S$502)</f>
        <v>0</v>
      </c>
      <c r="R44" s="14"/>
    </row>
    <row r="45" spans="7:18" ht="35.15" customHeight="1" x14ac:dyDescent="0.35">
      <c r="G45" s="22" t="s">
        <v>619</v>
      </c>
      <c r="H45" s="52" t="s">
        <v>573</v>
      </c>
      <c r="I45" s="53">
        <f>COUNTIF('LF process control'!O:O,H45)</f>
        <v>0</v>
      </c>
      <c r="J45" s="54">
        <f>COUNTIF('LF process control'!O:O,H45)/COUNTA('LF process control'!$S$2:$S$502)</f>
        <v>0</v>
      </c>
      <c r="R45" s="14"/>
    </row>
    <row r="46" spans="7:18" ht="26" x14ac:dyDescent="0.35">
      <c r="G46" s="24" t="s">
        <v>707</v>
      </c>
      <c r="H46" s="55" t="s">
        <v>701</v>
      </c>
      <c r="I46" s="56">
        <f>COUNTIF('LF process control'!O:O,H46)</f>
        <v>0</v>
      </c>
      <c r="J46" s="57">
        <f>COUNTIF('LF process control'!O:O,H46)/COUNTA('LF process control'!$S$2:$S$502)</f>
        <v>0</v>
      </c>
      <c r="R46" s="14"/>
    </row>
    <row r="47" spans="7:18" ht="30.4" customHeight="1" thickBot="1" x14ac:dyDescent="0.4">
      <c r="G47" s="21" t="s">
        <v>708</v>
      </c>
      <c r="H47" s="58" t="s">
        <v>701</v>
      </c>
      <c r="I47" s="59">
        <f>COUNTIF('LF process control'!O:O,H47)</f>
        <v>0</v>
      </c>
      <c r="J47" s="60">
        <f>COUNTIF('LF process control'!O:O,H47)/COUNTA('LF process control'!$S$2:$S$502)</f>
        <v>0</v>
      </c>
      <c r="R47" s="14"/>
    </row>
    <row r="48" spans="7:18" ht="15" thickBot="1" x14ac:dyDescent="0.4">
      <c r="H48" s="39"/>
      <c r="I48" s="39"/>
      <c r="J48" s="61"/>
      <c r="R48" s="14"/>
    </row>
    <row r="49" spans="8:18" ht="30.4" customHeight="1" thickBot="1" x14ac:dyDescent="0.4">
      <c r="H49" s="62" t="s">
        <v>407</v>
      </c>
      <c r="I49" s="63">
        <f>SUM(I3:I47)</f>
        <v>0</v>
      </c>
      <c r="J49" s="64">
        <f>SUM(J3:J47)</f>
        <v>0</v>
      </c>
      <c r="R49" s="14"/>
    </row>
    <row r="50" spans="8:18" x14ac:dyDescent="0.35">
      <c r="R50" s="14"/>
    </row>
    <row r="51" spans="8:18" x14ac:dyDescent="0.35">
      <c r="R51" s="14"/>
    </row>
    <row r="52" spans="8:18" x14ac:dyDescent="0.35">
      <c r="R52" s="14"/>
    </row>
    <row r="53" spans="8:18" x14ac:dyDescent="0.35">
      <c r="R53" s="14"/>
    </row>
    <row r="54" spans="8:18" x14ac:dyDescent="0.35">
      <c r="R54" s="14"/>
    </row>
    <row r="55" spans="8:18" x14ac:dyDescent="0.35">
      <c r="R55" s="14"/>
    </row>
    <row r="56" spans="8:18" x14ac:dyDescent="0.35">
      <c r="R56" s="14"/>
    </row>
    <row r="57" spans="8:18" x14ac:dyDescent="0.35">
      <c r="R57" s="14"/>
    </row>
    <row r="58" spans="8:18" x14ac:dyDescent="0.35">
      <c r="R58" s="14"/>
    </row>
    <row r="59" spans="8:18" x14ac:dyDescent="0.35">
      <c r="R59" s="14"/>
    </row>
    <row r="60" spans="8:18" x14ac:dyDescent="0.35">
      <c r="R60" s="14"/>
    </row>
    <row r="61" spans="8:18" x14ac:dyDescent="0.35">
      <c r="R61" s="14"/>
    </row>
    <row r="62" spans="8:18" x14ac:dyDescent="0.35">
      <c r="R62" s="14"/>
    </row>
    <row r="63" spans="8:18" x14ac:dyDescent="0.35">
      <c r="R63" s="14"/>
    </row>
    <row r="64" spans="8:18" x14ac:dyDescent="0.35">
      <c r="R64" s="14"/>
    </row>
    <row r="65" spans="18:18" x14ac:dyDescent="0.35">
      <c r="R65" s="14"/>
    </row>
    <row r="66" spans="18:18" x14ac:dyDescent="0.35">
      <c r="R66" s="14"/>
    </row>
    <row r="67" spans="18:18" x14ac:dyDescent="0.35">
      <c r="R67" s="14"/>
    </row>
    <row r="68" spans="18:18" x14ac:dyDescent="0.35">
      <c r="R68" s="14"/>
    </row>
    <row r="69" spans="18:18" x14ac:dyDescent="0.35">
      <c r="R69" s="14"/>
    </row>
    <row r="70" spans="18:18" x14ac:dyDescent="0.35">
      <c r="R70" s="14"/>
    </row>
    <row r="71" spans="18:18" x14ac:dyDescent="0.35">
      <c r="R71" s="14"/>
    </row>
    <row r="72" spans="18:18" x14ac:dyDescent="0.35">
      <c r="R72" s="14"/>
    </row>
    <row r="73" spans="18:18" x14ac:dyDescent="0.35">
      <c r="R73" s="14"/>
    </row>
    <row r="74" spans="18:18" x14ac:dyDescent="0.35">
      <c r="R74" s="14"/>
    </row>
    <row r="75" spans="18:18" x14ac:dyDescent="0.35">
      <c r="R75" s="14"/>
    </row>
    <row r="76" spans="18:18" x14ac:dyDescent="0.35">
      <c r="R76" s="14"/>
    </row>
    <row r="77" spans="18:18" x14ac:dyDescent="0.35">
      <c r="R77" s="14"/>
    </row>
    <row r="78" spans="18:18" x14ac:dyDescent="0.35">
      <c r="R78" s="14"/>
    </row>
    <row r="79" spans="18:18" x14ac:dyDescent="0.35">
      <c r="R79" s="14"/>
    </row>
    <row r="80" spans="18:18" x14ac:dyDescent="0.35">
      <c r="R80" s="14"/>
    </row>
    <row r="81" spans="18:18" x14ac:dyDescent="0.35">
      <c r="R81" s="14"/>
    </row>
    <row r="82" spans="18:18" x14ac:dyDescent="0.35">
      <c r="R82" s="14"/>
    </row>
    <row r="83" spans="18:18" x14ac:dyDescent="0.35">
      <c r="R83" s="14"/>
    </row>
    <row r="84" spans="18:18" x14ac:dyDescent="0.35">
      <c r="R84" s="14"/>
    </row>
    <row r="85" spans="18:18" x14ac:dyDescent="0.35">
      <c r="R85" s="14"/>
    </row>
    <row r="86" spans="18:18" x14ac:dyDescent="0.35">
      <c r="R86" s="14"/>
    </row>
    <row r="87" spans="18:18" x14ac:dyDescent="0.35">
      <c r="R87" s="14"/>
    </row>
    <row r="88" spans="18:18" x14ac:dyDescent="0.35">
      <c r="R88" s="14"/>
    </row>
    <row r="89" spans="18:18" x14ac:dyDescent="0.35">
      <c r="R89" s="14"/>
    </row>
    <row r="90" spans="18:18" x14ac:dyDescent="0.35">
      <c r="R90" s="14"/>
    </row>
    <row r="91" spans="18:18" x14ac:dyDescent="0.35">
      <c r="R91" s="14"/>
    </row>
    <row r="92" spans="18:18" x14ac:dyDescent="0.35">
      <c r="R92" s="14"/>
    </row>
    <row r="93" spans="18:18" x14ac:dyDescent="0.35">
      <c r="R93" s="14"/>
    </row>
    <row r="94" spans="18:18" x14ac:dyDescent="0.35">
      <c r="R94" s="14"/>
    </row>
    <row r="95" spans="18:18" x14ac:dyDescent="0.35">
      <c r="R95" s="14"/>
    </row>
    <row r="96" spans="18:18" x14ac:dyDescent="0.35">
      <c r="R96" s="14"/>
    </row>
    <row r="97" spans="18:18" x14ac:dyDescent="0.35">
      <c r="R97" s="14"/>
    </row>
    <row r="98" spans="18:18" x14ac:dyDescent="0.35">
      <c r="R98" s="14"/>
    </row>
    <row r="99" spans="18:18" x14ac:dyDescent="0.35">
      <c r="R99" s="14"/>
    </row>
    <row r="100" spans="18:18" x14ac:dyDescent="0.35">
      <c r="R100" s="14"/>
    </row>
    <row r="101" spans="18:18" x14ac:dyDescent="0.35">
      <c r="R101" s="14"/>
    </row>
    <row r="102" spans="18:18" x14ac:dyDescent="0.35">
      <c r="R102" s="14"/>
    </row>
    <row r="103" spans="18:18" x14ac:dyDescent="0.35">
      <c r="R103" s="14"/>
    </row>
    <row r="104" spans="18:18" x14ac:dyDescent="0.35">
      <c r="R104" s="14"/>
    </row>
    <row r="105" spans="18:18" x14ac:dyDescent="0.35">
      <c r="R105" s="14"/>
    </row>
    <row r="106" spans="18:18" x14ac:dyDescent="0.35">
      <c r="R106" s="14"/>
    </row>
    <row r="107" spans="18:18" x14ac:dyDescent="0.35">
      <c r="R107" s="14"/>
    </row>
    <row r="108" spans="18:18" x14ac:dyDescent="0.35">
      <c r="R108" s="14"/>
    </row>
    <row r="109" spans="18:18" x14ac:dyDescent="0.35">
      <c r="R109" s="14"/>
    </row>
    <row r="110" spans="18:18" x14ac:dyDescent="0.35">
      <c r="R110" s="14"/>
    </row>
    <row r="111" spans="18:18" x14ac:dyDescent="0.35">
      <c r="R111" s="14"/>
    </row>
    <row r="112" spans="18:18" x14ac:dyDescent="0.35">
      <c r="R112" s="14"/>
    </row>
    <row r="113" spans="18:18" x14ac:dyDescent="0.35">
      <c r="R113" s="14"/>
    </row>
    <row r="114" spans="18:18" x14ac:dyDescent="0.35">
      <c r="R114" s="14"/>
    </row>
    <row r="115" spans="18:18" x14ac:dyDescent="0.35">
      <c r="R115" s="14"/>
    </row>
    <row r="116" spans="18:18" x14ac:dyDescent="0.35">
      <c r="R116" s="14"/>
    </row>
    <row r="117" spans="18:18" x14ac:dyDescent="0.35">
      <c r="R117" s="14"/>
    </row>
    <row r="118" spans="18:18" x14ac:dyDescent="0.35">
      <c r="R118" s="14"/>
    </row>
    <row r="119" spans="18:18" x14ac:dyDescent="0.35">
      <c r="R119" s="14"/>
    </row>
    <row r="120" spans="18:18" x14ac:dyDescent="0.35">
      <c r="R120" s="14"/>
    </row>
    <row r="121" spans="18:18" x14ac:dyDescent="0.35">
      <c r="R121" s="14"/>
    </row>
    <row r="122" spans="18:18" x14ac:dyDescent="0.35">
      <c r="R122" s="14"/>
    </row>
    <row r="123" spans="18:18" x14ac:dyDescent="0.35">
      <c r="R123" s="14"/>
    </row>
    <row r="124" spans="18:18" x14ac:dyDescent="0.35">
      <c r="R124" s="14"/>
    </row>
    <row r="125" spans="18:18" x14ac:dyDescent="0.35">
      <c r="R125" s="14"/>
    </row>
    <row r="126" spans="18:18" x14ac:dyDescent="0.35">
      <c r="R126" s="14"/>
    </row>
    <row r="127" spans="18:18" x14ac:dyDescent="0.35">
      <c r="R127" s="14"/>
    </row>
    <row r="128" spans="18:18" x14ac:dyDescent="0.35">
      <c r="R128" s="14"/>
    </row>
    <row r="129" spans="18:18" x14ac:dyDescent="0.35">
      <c r="R129" s="14"/>
    </row>
    <row r="130" spans="18:18" x14ac:dyDescent="0.35">
      <c r="R130" s="14"/>
    </row>
    <row r="131" spans="18:18" x14ac:dyDescent="0.35">
      <c r="R131" s="14"/>
    </row>
    <row r="132" spans="18:18" x14ac:dyDescent="0.35">
      <c r="R132" s="14"/>
    </row>
    <row r="133" spans="18:18" x14ac:dyDescent="0.35">
      <c r="R133" s="14"/>
    </row>
    <row r="134" spans="18:18" x14ac:dyDescent="0.35">
      <c r="R134" s="14"/>
    </row>
    <row r="135" spans="18:18" x14ac:dyDescent="0.35">
      <c r="R135" s="14"/>
    </row>
    <row r="136" spans="18:18" x14ac:dyDescent="0.35">
      <c r="R136" s="14"/>
    </row>
    <row r="137" spans="18:18" x14ac:dyDescent="0.35">
      <c r="R137" s="14"/>
    </row>
    <row r="138" spans="18:18" x14ac:dyDescent="0.35">
      <c r="R138" s="14"/>
    </row>
    <row r="139" spans="18:18" x14ac:dyDescent="0.35">
      <c r="R139" s="14"/>
    </row>
    <row r="140" spans="18:18" x14ac:dyDescent="0.35">
      <c r="R140" s="14"/>
    </row>
    <row r="141" spans="18:18" x14ac:dyDescent="0.35">
      <c r="R141" s="14"/>
    </row>
    <row r="142" spans="18:18" x14ac:dyDescent="0.35">
      <c r="R142" s="14"/>
    </row>
    <row r="143" spans="18:18" x14ac:dyDescent="0.35">
      <c r="R143" s="14"/>
    </row>
    <row r="144" spans="18:18" x14ac:dyDescent="0.35">
      <c r="R144" s="14"/>
    </row>
    <row r="145" spans="18:18" x14ac:dyDescent="0.35">
      <c r="R145" s="14"/>
    </row>
    <row r="146" spans="18:18" x14ac:dyDescent="0.35">
      <c r="R146" s="14"/>
    </row>
    <row r="147" spans="18:18" x14ac:dyDescent="0.35">
      <c r="R147" s="14"/>
    </row>
    <row r="148" spans="18:18" x14ac:dyDescent="0.35">
      <c r="R148" s="14"/>
    </row>
    <row r="149" spans="18:18" x14ac:dyDescent="0.35">
      <c r="R149" s="14"/>
    </row>
    <row r="150" spans="18:18" x14ac:dyDescent="0.35">
      <c r="R150" s="14"/>
    </row>
    <row r="151" spans="18:18" x14ac:dyDescent="0.35">
      <c r="R151" s="14"/>
    </row>
    <row r="152" spans="18:18" x14ac:dyDescent="0.35">
      <c r="R152" s="14"/>
    </row>
    <row r="153" spans="18:18" x14ac:dyDescent="0.35">
      <c r="R153" s="14"/>
    </row>
    <row r="154" spans="18:18" x14ac:dyDescent="0.35">
      <c r="R154" s="14"/>
    </row>
    <row r="155" spans="18:18" x14ac:dyDescent="0.35">
      <c r="R155" s="14"/>
    </row>
    <row r="156" spans="18:18" x14ac:dyDescent="0.35">
      <c r="R156" s="14"/>
    </row>
    <row r="157" spans="18:18" x14ac:dyDescent="0.35">
      <c r="R157" s="14"/>
    </row>
    <row r="158" spans="18:18" x14ac:dyDescent="0.35">
      <c r="R158" s="14"/>
    </row>
    <row r="159" spans="18:18" x14ac:dyDescent="0.35">
      <c r="R159" s="14"/>
    </row>
    <row r="160" spans="18:18" x14ac:dyDescent="0.35">
      <c r="R160" s="14"/>
    </row>
    <row r="161" spans="18:18" x14ac:dyDescent="0.35">
      <c r="R161" s="14"/>
    </row>
    <row r="162" spans="18:18" x14ac:dyDescent="0.35">
      <c r="R162" s="14"/>
    </row>
    <row r="163" spans="18:18" x14ac:dyDescent="0.35">
      <c r="R163" s="14"/>
    </row>
    <row r="164" spans="18:18" x14ac:dyDescent="0.35">
      <c r="R164" s="14"/>
    </row>
    <row r="165" spans="18:18" x14ac:dyDescent="0.35">
      <c r="R165" s="14"/>
    </row>
    <row r="166" spans="18:18" x14ac:dyDescent="0.35">
      <c r="R166" s="14"/>
    </row>
    <row r="167" spans="18:18" x14ac:dyDescent="0.35">
      <c r="R167" s="14"/>
    </row>
    <row r="168" spans="18:18" x14ac:dyDescent="0.35">
      <c r="R168" s="14"/>
    </row>
    <row r="169" spans="18:18" x14ac:dyDescent="0.35">
      <c r="R169" s="14"/>
    </row>
    <row r="170" spans="18:18" x14ac:dyDescent="0.35">
      <c r="R170" s="14"/>
    </row>
    <row r="171" spans="18:18" x14ac:dyDescent="0.35">
      <c r="R171" s="14"/>
    </row>
    <row r="172" spans="18:18" x14ac:dyDescent="0.35">
      <c r="R172" s="14"/>
    </row>
    <row r="173" spans="18:18" x14ac:dyDescent="0.35">
      <c r="R173" s="14"/>
    </row>
    <row r="174" spans="18:18" x14ac:dyDescent="0.35">
      <c r="R174" s="14"/>
    </row>
    <row r="175" spans="18:18" x14ac:dyDescent="0.35">
      <c r="R175" s="14"/>
    </row>
    <row r="176" spans="18:18" x14ac:dyDescent="0.35">
      <c r="R176" s="14"/>
    </row>
    <row r="177" spans="18:18" x14ac:dyDescent="0.35">
      <c r="R177" s="14"/>
    </row>
    <row r="178" spans="18:18" x14ac:dyDescent="0.35">
      <c r="R178" s="14"/>
    </row>
    <row r="179" spans="18:18" x14ac:dyDescent="0.35">
      <c r="R179" s="14"/>
    </row>
    <row r="180" spans="18:18" x14ac:dyDescent="0.35">
      <c r="R180" s="14"/>
    </row>
    <row r="181" spans="18:18" x14ac:dyDescent="0.35">
      <c r="R181" s="14"/>
    </row>
    <row r="182" spans="18:18" x14ac:dyDescent="0.35">
      <c r="R182" s="14"/>
    </row>
    <row r="183" spans="18:18" x14ac:dyDescent="0.35">
      <c r="R183" s="14"/>
    </row>
    <row r="184" spans="18:18" x14ac:dyDescent="0.35">
      <c r="R184" s="14"/>
    </row>
    <row r="185" spans="18:18" x14ac:dyDescent="0.35">
      <c r="R185" s="14"/>
    </row>
    <row r="186" spans="18:18" x14ac:dyDescent="0.35">
      <c r="R186" s="14"/>
    </row>
    <row r="187" spans="18:18" x14ac:dyDescent="0.35">
      <c r="R187" s="14"/>
    </row>
    <row r="188" spans="18:18" x14ac:dyDescent="0.35">
      <c r="R188" s="14"/>
    </row>
    <row r="189" spans="18:18" x14ac:dyDescent="0.35">
      <c r="R189" s="14"/>
    </row>
    <row r="190" spans="18:18" x14ac:dyDescent="0.35">
      <c r="R190" s="14"/>
    </row>
    <row r="191" spans="18:18" x14ac:dyDescent="0.35">
      <c r="R191" s="14"/>
    </row>
    <row r="192" spans="18:18" x14ac:dyDescent="0.35">
      <c r="R192" s="14"/>
    </row>
    <row r="193" spans="18:18" x14ac:dyDescent="0.35">
      <c r="R193" s="14"/>
    </row>
    <row r="194" spans="18:18" x14ac:dyDescent="0.35">
      <c r="R194" s="14"/>
    </row>
    <row r="195" spans="18:18" x14ac:dyDescent="0.35">
      <c r="R195" s="14"/>
    </row>
    <row r="196" spans="18:18" x14ac:dyDescent="0.35">
      <c r="R196" s="14"/>
    </row>
    <row r="197" spans="18:18" x14ac:dyDescent="0.35">
      <c r="R197" s="14"/>
    </row>
    <row r="198" spans="18:18" x14ac:dyDescent="0.35">
      <c r="R198" s="14"/>
    </row>
    <row r="199" spans="18:18" x14ac:dyDescent="0.35">
      <c r="R199" s="14"/>
    </row>
    <row r="200" spans="18:18" x14ac:dyDescent="0.35">
      <c r="R200" s="14"/>
    </row>
    <row r="201" spans="18:18" x14ac:dyDescent="0.35">
      <c r="R201" s="14"/>
    </row>
    <row r="202" spans="18:18" x14ac:dyDescent="0.35">
      <c r="R202" s="14"/>
    </row>
    <row r="203" spans="18:18" x14ac:dyDescent="0.35">
      <c r="R203" s="14"/>
    </row>
    <row r="204" spans="18:18" x14ac:dyDescent="0.35">
      <c r="R204" s="14"/>
    </row>
    <row r="205" spans="18:18" x14ac:dyDescent="0.35">
      <c r="R205" s="14"/>
    </row>
    <row r="206" spans="18:18" x14ac:dyDescent="0.35">
      <c r="R206" s="14"/>
    </row>
    <row r="207" spans="18:18" x14ac:dyDescent="0.35">
      <c r="R207" s="14"/>
    </row>
    <row r="208" spans="18:18" x14ac:dyDescent="0.35">
      <c r="R208" s="14"/>
    </row>
    <row r="209" spans="18:18" x14ac:dyDescent="0.35">
      <c r="R209" s="14"/>
    </row>
    <row r="210" spans="18:18" x14ac:dyDescent="0.35">
      <c r="R210" s="14"/>
    </row>
    <row r="211" spans="18:18" x14ac:dyDescent="0.35">
      <c r="R211" s="14"/>
    </row>
    <row r="212" spans="18:18" x14ac:dyDescent="0.35">
      <c r="R212" s="14"/>
    </row>
    <row r="213" spans="18:18" x14ac:dyDescent="0.35">
      <c r="R213" s="14"/>
    </row>
    <row r="214" spans="18:18" x14ac:dyDescent="0.35">
      <c r="R214" s="14"/>
    </row>
    <row r="215" spans="18:18" x14ac:dyDescent="0.35">
      <c r="R215" s="14"/>
    </row>
    <row r="216" spans="18:18" x14ac:dyDescent="0.35">
      <c r="R216" s="14"/>
    </row>
    <row r="217" spans="18:18" x14ac:dyDescent="0.35">
      <c r="R217" s="14"/>
    </row>
    <row r="218" spans="18:18" x14ac:dyDescent="0.35">
      <c r="R218" s="14"/>
    </row>
    <row r="219" spans="18:18" x14ac:dyDescent="0.35">
      <c r="R219" s="14"/>
    </row>
    <row r="220" spans="18:18" x14ac:dyDescent="0.35">
      <c r="R220" s="14"/>
    </row>
    <row r="221" spans="18:18" x14ac:dyDescent="0.35">
      <c r="R221" s="14"/>
    </row>
    <row r="222" spans="18:18" x14ac:dyDescent="0.35">
      <c r="R222" s="14"/>
    </row>
    <row r="223" spans="18:18" x14ac:dyDescent="0.35">
      <c r="R223" s="14"/>
    </row>
    <row r="224" spans="18:18" x14ac:dyDescent="0.35">
      <c r="R224" s="14"/>
    </row>
    <row r="225" spans="18:18" x14ac:dyDescent="0.35">
      <c r="R225" s="14"/>
    </row>
    <row r="226" spans="18:18" x14ac:dyDescent="0.35">
      <c r="R226" s="14"/>
    </row>
    <row r="227" spans="18:18" x14ac:dyDescent="0.35">
      <c r="R227" s="14"/>
    </row>
    <row r="228" spans="18:18" x14ac:dyDescent="0.35">
      <c r="R228" s="14"/>
    </row>
    <row r="229" spans="18:18" x14ac:dyDescent="0.35">
      <c r="R229" s="14"/>
    </row>
    <row r="230" spans="18:18" x14ac:dyDescent="0.35">
      <c r="R230" s="14"/>
    </row>
    <row r="231" spans="18:18" x14ac:dyDescent="0.35">
      <c r="R231" s="14"/>
    </row>
    <row r="232" spans="18:18" x14ac:dyDescent="0.35">
      <c r="R232" s="14"/>
    </row>
    <row r="233" spans="18:18" x14ac:dyDescent="0.35">
      <c r="R233" s="14"/>
    </row>
    <row r="234" spans="18:18" x14ac:dyDescent="0.35">
      <c r="R234" s="14"/>
    </row>
    <row r="235" spans="18:18" x14ac:dyDescent="0.35">
      <c r="R235" s="14"/>
    </row>
    <row r="236" spans="18:18" x14ac:dyDescent="0.35">
      <c r="R236" s="14"/>
    </row>
    <row r="237" spans="18:18" x14ac:dyDescent="0.35">
      <c r="R237" s="14"/>
    </row>
    <row r="238" spans="18:18" x14ac:dyDescent="0.35">
      <c r="R238" s="14"/>
    </row>
    <row r="239" spans="18:18" x14ac:dyDescent="0.35">
      <c r="R239" s="14"/>
    </row>
    <row r="240" spans="18:18" x14ac:dyDescent="0.35">
      <c r="R240" s="14"/>
    </row>
    <row r="241" spans="18:18" x14ac:dyDescent="0.35">
      <c r="R241" s="14"/>
    </row>
    <row r="242" spans="18:18" x14ac:dyDescent="0.35">
      <c r="R242" s="14"/>
    </row>
    <row r="243" spans="18:18" x14ac:dyDescent="0.35">
      <c r="R243" s="14"/>
    </row>
    <row r="244" spans="18:18" x14ac:dyDescent="0.35">
      <c r="R244" s="14"/>
    </row>
    <row r="245" spans="18:18" x14ac:dyDescent="0.35">
      <c r="R245" s="14"/>
    </row>
    <row r="246" spans="18:18" x14ac:dyDescent="0.35">
      <c r="R246" s="14"/>
    </row>
    <row r="247" spans="18:18" x14ac:dyDescent="0.35">
      <c r="R247" s="14"/>
    </row>
    <row r="248" spans="18:18" x14ac:dyDescent="0.35">
      <c r="R248" s="14"/>
    </row>
    <row r="249" spans="18:18" x14ac:dyDescent="0.35">
      <c r="R249" s="14"/>
    </row>
    <row r="250" spans="18:18" x14ac:dyDescent="0.35">
      <c r="R250" s="14"/>
    </row>
    <row r="251" spans="18:18" x14ac:dyDescent="0.35">
      <c r="R251" s="14"/>
    </row>
    <row r="252" spans="18:18" x14ac:dyDescent="0.35">
      <c r="R252" s="14"/>
    </row>
    <row r="253" spans="18:18" x14ac:dyDescent="0.35">
      <c r="R253" s="14"/>
    </row>
    <row r="254" spans="18:18" x14ac:dyDescent="0.35">
      <c r="R254" s="14"/>
    </row>
    <row r="255" spans="18:18" x14ac:dyDescent="0.35">
      <c r="R255" s="14"/>
    </row>
    <row r="256" spans="18:18" x14ac:dyDescent="0.35">
      <c r="R256" s="14"/>
    </row>
    <row r="257" spans="18:18" x14ac:dyDescent="0.35">
      <c r="R257" s="14"/>
    </row>
    <row r="258" spans="18:18" x14ac:dyDescent="0.35">
      <c r="R258" s="14"/>
    </row>
    <row r="259" spans="18:18" x14ac:dyDescent="0.35">
      <c r="R259" s="14"/>
    </row>
    <row r="260" spans="18:18" x14ac:dyDescent="0.35">
      <c r="R260" s="14"/>
    </row>
    <row r="261" spans="18:18" x14ac:dyDescent="0.35">
      <c r="R261" s="14"/>
    </row>
    <row r="262" spans="18:18" x14ac:dyDescent="0.35">
      <c r="R262" s="14"/>
    </row>
    <row r="263" spans="18:18" x14ac:dyDescent="0.35">
      <c r="R263" s="14"/>
    </row>
    <row r="264" spans="18:18" x14ac:dyDescent="0.35">
      <c r="R264" s="14"/>
    </row>
    <row r="265" spans="18:18" x14ac:dyDescent="0.35">
      <c r="R265" s="14"/>
    </row>
    <row r="266" spans="18:18" x14ac:dyDescent="0.35">
      <c r="R266" s="14"/>
    </row>
    <row r="267" spans="18:18" x14ac:dyDescent="0.35">
      <c r="R267" s="14"/>
    </row>
    <row r="268" spans="18:18" x14ac:dyDescent="0.35">
      <c r="R268" s="14"/>
    </row>
    <row r="269" spans="18:18" x14ac:dyDescent="0.35">
      <c r="R269" s="14"/>
    </row>
    <row r="270" spans="18:18" x14ac:dyDescent="0.35">
      <c r="R270" s="14"/>
    </row>
    <row r="271" spans="18:18" x14ac:dyDescent="0.35">
      <c r="R271" s="14"/>
    </row>
    <row r="272" spans="18:18" x14ac:dyDescent="0.35">
      <c r="R272" s="14"/>
    </row>
    <row r="273" spans="18:18" x14ac:dyDescent="0.35">
      <c r="R273" s="14"/>
    </row>
    <row r="274" spans="18:18" x14ac:dyDescent="0.35">
      <c r="R274" s="14"/>
    </row>
    <row r="275" spans="18:18" x14ac:dyDescent="0.35">
      <c r="R275" s="14"/>
    </row>
    <row r="276" spans="18:18" x14ac:dyDescent="0.35">
      <c r="R276" s="14"/>
    </row>
    <row r="277" spans="18:18" x14ac:dyDescent="0.35">
      <c r="R277" s="14"/>
    </row>
    <row r="278" spans="18:18" x14ac:dyDescent="0.35">
      <c r="R278" s="14"/>
    </row>
    <row r="279" spans="18:18" x14ac:dyDescent="0.35">
      <c r="R279" s="14"/>
    </row>
    <row r="280" spans="18:18" x14ac:dyDescent="0.35">
      <c r="R280" s="14"/>
    </row>
    <row r="281" spans="18:18" x14ac:dyDescent="0.35">
      <c r="R281" s="14"/>
    </row>
    <row r="282" spans="18:18" x14ac:dyDescent="0.35">
      <c r="R282" s="14"/>
    </row>
    <row r="283" spans="18:18" x14ac:dyDescent="0.35">
      <c r="R283" s="14"/>
    </row>
    <row r="284" spans="18:18" x14ac:dyDescent="0.35">
      <c r="R284" s="14"/>
    </row>
    <row r="285" spans="18:18" x14ac:dyDescent="0.35">
      <c r="R285" s="14"/>
    </row>
    <row r="286" spans="18:18" x14ac:dyDescent="0.35">
      <c r="R286" s="14"/>
    </row>
    <row r="287" spans="18:18" x14ac:dyDescent="0.35">
      <c r="R287" s="14"/>
    </row>
    <row r="288" spans="18:18" x14ac:dyDescent="0.35">
      <c r="R288" s="14"/>
    </row>
    <row r="289" spans="18:18" x14ac:dyDescent="0.35">
      <c r="R289" s="14"/>
    </row>
    <row r="290" spans="18:18" x14ac:dyDescent="0.35">
      <c r="R290" s="14"/>
    </row>
    <row r="291" spans="18:18" x14ac:dyDescent="0.35">
      <c r="R291" s="14"/>
    </row>
    <row r="292" spans="18:18" x14ac:dyDescent="0.35">
      <c r="R292" s="14"/>
    </row>
    <row r="293" spans="18:18" x14ac:dyDescent="0.35">
      <c r="R293" s="14"/>
    </row>
    <row r="294" spans="18:18" x14ac:dyDescent="0.35">
      <c r="R294" s="14"/>
    </row>
    <row r="295" spans="18:18" x14ac:dyDescent="0.35">
      <c r="R295" s="14"/>
    </row>
    <row r="296" spans="18:18" x14ac:dyDescent="0.35">
      <c r="R296" s="14"/>
    </row>
    <row r="297" spans="18:18" x14ac:dyDescent="0.35">
      <c r="R297" s="14"/>
    </row>
    <row r="298" spans="18:18" x14ac:dyDescent="0.35">
      <c r="R298" s="14"/>
    </row>
    <row r="299" spans="18:18" x14ac:dyDescent="0.35">
      <c r="R299" s="14"/>
    </row>
    <row r="300" spans="18:18" x14ac:dyDescent="0.35">
      <c r="R300" s="14"/>
    </row>
    <row r="301" spans="18:18" x14ac:dyDescent="0.35">
      <c r="R301" s="14"/>
    </row>
    <row r="302" spans="18:18" x14ac:dyDescent="0.35">
      <c r="R302" s="14"/>
    </row>
    <row r="303" spans="18:18" x14ac:dyDescent="0.35">
      <c r="R303" s="14"/>
    </row>
    <row r="304" spans="18:18" x14ac:dyDescent="0.35">
      <c r="R304" s="14"/>
    </row>
    <row r="305" spans="18:18" x14ac:dyDescent="0.35">
      <c r="R305" s="14"/>
    </row>
    <row r="306" spans="18:18" x14ac:dyDescent="0.35">
      <c r="R306" s="14"/>
    </row>
    <row r="307" spans="18:18" x14ac:dyDescent="0.35">
      <c r="R307" s="14"/>
    </row>
  </sheetData>
  <mergeCells count="9">
    <mergeCell ref="O18:P19"/>
    <mergeCell ref="N13:N16"/>
    <mergeCell ref="P13:Q13"/>
    <mergeCell ref="N2:O2"/>
    <mergeCell ref="Q2:R2"/>
    <mergeCell ref="N9:O9"/>
    <mergeCell ref="Q9:R9"/>
    <mergeCell ref="N10:O10"/>
    <mergeCell ref="Q10:R10"/>
  </mergeCells>
  <pageMargins left="0.7" right="0.7" top="0.75" bottom="0.75" header="0.3" footer="0.3"/>
  <pageSetup paperSize="8" orientation="portrait" horizontalDpi="1200" verticalDpi="1200" r:id="rId1"/>
  <legacy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F8764E-3EE1-4910-9730-ACF15A266ACE}">
  <sheetPr codeName="Planilha2">
    <tabColor theme="5" tint="-0.249977111117893"/>
  </sheetPr>
  <dimension ref="B1:AC63"/>
  <sheetViews>
    <sheetView showGridLines="0" zoomScaleNormal="100" workbookViewId="0">
      <pane xSplit="3" ySplit="2" topLeftCell="D3" activePane="bottomRight" state="frozen"/>
      <selection pane="topRight" activeCell="D1" sqref="D1"/>
      <selection pane="bottomLeft" activeCell="A3" sqref="A3"/>
      <selection pane="bottomRight" activeCell="D3" sqref="D3"/>
    </sheetView>
  </sheetViews>
  <sheetFormatPr defaultColWidth="9.1796875" defaultRowHeight="14.5" x14ac:dyDescent="0.35"/>
  <cols>
    <col min="1" max="1" width="1.7265625" style="729" customWidth="1"/>
    <col min="2" max="2" width="8.7265625" style="729" customWidth="1"/>
    <col min="3" max="3" width="6.7265625" style="729" customWidth="1"/>
    <col min="4" max="4" width="24.7265625" style="729" customWidth="1"/>
    <col min="5" max="6" width="50.7265625" style="729" customWidth="1"/>
    <col min="7" max="9" width="40.7265625" style="729" customWidth="1"/>
    <col min="10" max="10" width="18.7265625" style="729" customWidth="1"/>
    <col min="11" max="11" width="8.7265625" style="729" customWidth="1"/>
    <col min="12" max="12" width="28.7265625" style="729" customWidth="1"/>
    <col min="13" max="13" width="10.7265625" style="729" customWidth="1"/>
    <col min="14" max="14" width="40.7265625" style="729" customWidth="1"/>
    <col min="15" max="15" width="60.7265625" style="729" customWidth="1"/>
    <col min="16" max="16" width="20.7265625" customWidth="1"/>
    <col min="17" max="17" width="12.7265625" customWidth="1"/>
    <col min="18" max="18" width="12.7265625" style="729" customWidth="1"/>
    <col min="19" max="19" width="14.7265625" style="729" customWidth="1"/>
    <col min="20" max="20" width="40.7265625" style="729" customWidth="1"/>
    <col min="21" max="21" width="15.7265625" style="729" customWidth="1"/>
    <col min="22" max="22" width="35.7265625" style="729" customWidth="1"/>
    <col min="23" max="23" width="15.7265625" style="729" customWidth="1"/>
    <col min="24" max="24" width="1.7265625" style="729" customWidth="1"/>
    <col min="25" max="25" width="50.7265625" style="729" customWidth="1"/>
    <col min="26" max="26" width="1.7265625" style="729" customWidth="1"/>
    <col min="27" max="27" width="25.7265625" style="729" customWidth="1"/>
    <col min="28" max="28" width="1.7265625" style="729" customWidth="1"/>
    <col min="29" max="29" width="55.7265625" style="729" customWidth="1"/>
    <col min="30" max="30" width="5.7265625" style="729" customWidth="1"/>
    <col min="31" max="31" width="40.7265625" style="729" customWidth="1"/>
    <col min="32" max="16384" width="9.1796875" style="729"/>
  </cols>
  <sheetData>
    <row r="1" spans="2:29" ht="30" customHeight="1" thickBot="1" x14ac:dyDescent="0.35">
      <c r="P1" s="729"/>
      <c r="Q1" s="729"/>
      <c r="R1" s="1203" t="s">
        <v>136</v>
      </c>
      <c r="S1" s="1204"/>
      <c r="T1" s="1204"/>
      <c r="U1" s="1204"/>
      <c r="V1" s="1204"/>
      <c r="W1" s="1205"/>
    </row>
    <row r="2" spans="2:29" ht="40" customHeight="1" x14ac:dyDescent="0.3">
      <c r="B2" s="733" t="s">
        <v>1583</v>
      </c>
      <c r="C2" s="731" t="s">
        <v>2845</v>
      </c>
      <c r="D2" s="732" t="s">
        <v>3</v>
      </c>
      <c r="E2" s="732" t="s">
        <v>917</v>
      </c>
      <c r="F2" s="732" t="s">
        <v>918</v>
      </c>
      <c r="G2" s="732" t="s">
        <v>4</v>
      </c>
      <c r="H2" s="732" t="s">
        <v>5</v>
      </c>
      <c r="I2" s="732" t="s">
        <v>7</v>
      </c>
      <c r="J2" s="751" t="s">
        <v>2843</v>
      </c>
      <c r="K2" s="735" t="s">
        <v>2858</v>
      </c>
      <c r="L2" s="733" t="s">
        <v>2866</v>
      </c>
      <c r="M2" s="732" t="s">
        <v>2860</v>
      </c>
      <c r="N2" s="740" t="s">
        <v>2867</v>
      </c>
      <c r="O2" s="736" t="s">
        <v>2846</v>
      </c>
      <c r="P2" s="734" t="s">
        <v>1537</v>
      </c>
      <c r="Q2" s="754" t="s">
        <v>2896</v>
      </c>
      <c r="R2" s="749" t="s">
        <v>2861</v>
      </c>
      <c r="S2" s="737" t="s">
        <v>3102</v>
      </c>
      <c r="T2" s="738" t="s">
        <v>2862</v>
      </c>
      <c r="U2" s="738" t="s">
        <v>2863</v>
      </c>
      <c r="V2" s="737" t="s">
        <v>2864</v>
      </c>
      <c r="W2" s="738" t="s">
        <v>2865</v>
      </c>
    </row>
    <row r="3" spans="2:29" ht="35.15" customHeight="1" x14ac:dyDescent="0.35">
      <c r="B3" s="1156" t="s">
        <v>2133</v>
      </c>
      <c r="C3" s="750">
        <v>2</v>
      </c>
      <c r="D3" s="1154" t="str">
        <f>VLOOKUP(B3,control[],2,FALSE)</f>
        <v>1003465-12.2020.8.26.0224</v>
      </c>
      <c r="E3" s="1154" t="str">
        <f>VLOOKUP(B3,control[],5,FALSE)</f>
        <v>Banco do Brasil S/A</v>
      </c>
      <c r="F3" s="1154" t="str">
        <f>VLOOKUP(B3,control[],8,FALSE)</f>
        <v>Espólio de João Leocardio dos Santos Filho</v>
      </c>
      <c r="G3" s="1154" t="str">
        <f>VLOOKUP(B3,control[],12,FALSE)</f>
        <v>Monitória</v>
      </c>
      <c r="H3" s="1154" t="str">
        <f>VLOOKUP(B3,control[],13,FALSE)</f>
        <v>Contratos Bancários</v>
      </c>
      <c r="I3" s="1154" t="str">
        <f>VLOOKUP(B3,control[],22,FALSE)</f>
        <v>FIN</v>
      </c>
      <c r="J3" s="1153" t="s">
        <v>2842</v>
      </c>
      <c r="K3" s="1154" t="s">
        <v>2857</v>
      </c>
      <c r="L3" s="1154" t="s">
        <v>2844</v>
      </c>
      <c r="M3" s="1154" t="s">
        <v>38</v>
      </c>
      <c r="N3" s="1154" t="s">
        <v>2885</v>
      </c>
      <c r="O3" s="1152"/>
      <c r="P3" s="1155">
        <f>VLOOKUP(B3,control[],28,FALSE)</f>
        <v>883</v>
      </c>
      <c r="Q3" s="1159" t="s">
        <v>2892</v>
      </c>
      <c r="R3" s="1152"/>
      <c r="S3" s="1152"/>
      <c r="T3" s="1152"/>
      <c r="U3" s="1152"/>
      <c r="V3" s="1152"/>
      <c r="W3" s="1152"/>
      <c r="Y3" s="739" t="s">
        <v>2847</v>
      </c>
      <c r="Z3"/>
      <c r="AA3" s="739" t="s">
        <v>2857</v>
      </c>
      <c r="AB3"/>
      <c r="AC3" s="739" t="s">
        <v>3005</v>
      </c>
    </row>
    <row r="4" spans="2:29" ht="35.15" customHeight="1" x14ac:dyDescent="0.35">
      <c r="B4" s="1156" t="s">
        <v>2086</v>
      </c>
      <c r="C4" s="750">
        <v>1</v>
      </c>
      <c r="D4" s="1154" t="str">
        <f>VLOOKUP(B4,control[],2,FALSE)</f>
        <v>1040723-27.2018.8.26.0224</v>
      </c>
      <c r="E4" s="1154" t="str">
        <f>VLOOKUP(B4,control[],5,FALSE)</f>
        <v xml:space="preserve"> Beba Brasil S/A</v>
      </c>
      <c r="F4" s="1154" t="str">
        <f>VLOOKUP(B4,control[],8,FALSE)</f>
        <v>Banco do Brasil S/A</v>
      </c>
      <c r="G4" s="1154" t="str">
        <f>VLOOKUP(B4,control[],12,FALSE)</f>
        <v>Embargos à Execução</v>
      </c>
      <c r="H4" s="1154" t="str">
        <f>VLOOKUP(B4,control[],13,FALSE)</f>
        <v>Novação / Extinção da Execução</v>
      </c>
      <c r="I4" s="1154" t="str">
        <f>VLOOKUP(B4,control[],22,FALSE)</f>
        <v>FIN</v>
      </c>
      <c r="J4" s="1153" t="s">
        <v>2842</v>
      </c>
      <c r="K4" s="1154" t="s">
        <v>2857</v>
      </c>
      <c r="L4" s="1154" t="s">
        <v>2844</v>
      </c>
      <c r="M4" s="1154" t="s">
        <v>38</v>
      </c>
      <c r="N4" s="1154" t="s">
        <v>2885</v>
      </c>
      <c r="O4" s="1152"/>
      <c r="P4" s="1155">
        <f>VLOOKUP(B4,control[],28,FALSE)</f>
        <v>6000</v>
      </c>
      <c r="Q4" s="1159" t="s">
        <v>2892</v>
      </c>
      <c r="R4" s="1152"/>
      <c r="S4" s="1152"/>
      <c r="T4" s="1152"/>
      <c r="U4" s="1152"/>
      <c r="V4" s="1152"/>
      <c r="W4" s="1152"/>
      <c r="Y4" s="739" t="s">
        <v>2886</v>
      </c>
      <c r="Z4"/>
      <c r="AA4" s="739" t="s">
        <v>2856</v>
      </c>
      <c r="AB4"/>
      <c r="AC4" s="739" t="s">
        <v>2844</v>
      </c>
    </row>
    <row r="5" spans="2:29" ht="35.15" customHeight="1" x14ac:dyDescent="0.35">
      <c r="B5" s="1156" t="s">
        <v>2121</v>
      </c>
      <c r="C5" s="750">
        <v>1</v>
      </c>
      <c r="D5" s="1160" t="str">
        <f>VLOOKUP(B5,control[],2,FALSE)</f>
        <v>1078131-75.2014.8.26.0100</v>
      </c>
      <c r="E5" s="1160" t="str">
        <f>VLOOKUP(B5,control[],5,FALSE)</f>
        <v>Ana Inácio Ferreira</v>
      </c>
      <c r="F5" s="1160" t="str">
        <f>VLOOKUP(B5,control[],8,FALSE)</f>
        <v>Banco do Brasil S/A</v>
      </c>
      <c r="G5" s="1160" t="str">
        <f>VLOOKUP(B5,control[],12,FALSE)</f>
        <v>Procedimento Comum Cível</v>
      </c>
      <c r="H5" s="1160" t="str">
        <f>VLOOKUP(B5,control[],13,FALSE)</f>
        <v>Bancários / Interpretação / Revisão de Contrato</v>
      </c>
      <c r="I5" s="1161" t="str">
        <f>VLOOKUP(B5,control[],22,FALSE)</f>
        <v>FIN_Operação_CDC_Crédito Direto ao Consumidor</v>
      </c>
      <c r="J5" s="1153" t="s">
        <v>2842</v>
      </c>
      <c r="K5" s="1154" t="s">
        <v>2857</v>
      </c>
      <c r="L5" s="1154" t="s">
        <v>2844</v>
      </c>
      <c r="M5" s="1154" t="s">
        <v>38</v>
      </c>
      <c r="N5" s="1154" t="s">
        <v>2885</v>
      </c>
      <c r="O5" s="1152"/>
      <c r="P5" s="1155">
        <f>VLOOKUP(B5,control[],28,FALSE)</f>
        <v>0</v>
      </c>
      <c r="Q5" s="1159" t="s">
        <v>2892</v>
      </c>
      <c r="R5" s="1152"/>
      <c r="S5" s="1152"/>
      <c r="T5" s="1152"/>
      <c r="U5" s="1152"/>
      <c r="V5" s="1152"/>
      <c r="W5" s="1152"/>
      <c r="Y5" s="739" t="s">
        <v>2848</v>
      </c>
      <c r="Z5"/>
      <c r="AA5" s="739" t="s">
        <v>2882</v>
      </c>
      <c r="AB5"/>
      <c r="AC5" s="739" t="s">
        <v>2859</v>
      </c>
    </row>
    <row r="6" spans="2:29" ht="35.15" customHeight="1" x14ac:dyDescent="0.35">
      <c r="B6" s="1156" t="s">
        <v>2150</v>
      </c>
      <c r="C6" s="750">
        <v>2</v>
      </c>
      <c r="D6" s="1154" t="str">
        <f>VLOOKUP(B6,control[],2,FALSE)</f>
        <v>0035588-17.2019.8.26.0224</v>
      </c>
      <c r="E6" s="1154" t="str">
        <f>VLOOKUP(B6,control[],5,FALSE)</f>
        <v>Albani de Cassia Souza Sena</v>
      </c>
      <c r="F6" s="1154" t="str">
        <f>VLOOKUP(B6,control[],8,FALSE)</f>
        <v>Banco do Brasil S/A</v>
      </c>
      <c r="G6" s="1154" t="str">
        <f>VLOOKUP(B6,control[],12,FALSE)</f>
        <v>Cumprimento Provisório de Sentença</v>
      </c>
      <c r="H6" s="1154" t="str">
        <f>VLOOKUP(B6,control[],13,FALSE)</f>
        <v>Espécies de Contratos</v>
      </c>
      <c r="I6" s="1161" t="str">
        <f>VLOOKUP(B6,control[],22,FALSE)</f>
        <v>FIN_Operação_CDC_Crédito Direto ao Consumidor</v>
      </c>
      <c r="J6" s="1153" t="s">
        <v>2842</v>
      </c>
      <c r="K6" s="1154" t="s">
        <v>2857</v>
      </c>
      <c r="L6" s="1154" t="s">
        <v>2844</v>
      </c>
      <c r="M6" s="1154" t="s">
        <v>38</v>
      </c>
      <c r="N6" s="1154" t="s">
        <v>2885</v>
      </c>
      <c r="O6" s="1152"/>
      <c r="P6" s="1155">
        <f>VLOOKUP(B6,control[],28,FALSE)</f>
        <v>3900</v>
      </c>
      <c r="Q6" s="1159" t="s">
        <v>2892</v>
      </c>
      <c r="R6" s="1152"/>
      <c r="S6" s="1152"/>
      <c r="T6" s="1152"/>
      <c r="U6" s="1152"/>
      <c r="V6" s="1152"/>
      <c r="W6" s="1152"/>
      <c r="Y6" s="739" t="s">
        <v>2849</v>
      </c>
      <c r="Z6"/>
      <c r="AA6"/>
      <c r="AB6"/>
      <c r="AC6" s="739" t="s">
        <v>2895</v>
      </c>
    </row>
    <row r="7" spans="2:29" ht="35.15" customHeight="1" x14ac:dyDescent="0.35">
      <c r="B7" s="1156" t="s">
        <v>2182</v>
      </c>
      <c r="C7" s="750">
        <v>2</v>
      </c>
      <c r="D7" s="1154" t="str">
        <f>VLOOKUP(B7,control[],2,FALSE)</f>
        <v>0016029-11.2018.8.26.0224</v>
      </c>
      <c r="E7" s="1154" t="str">
        <f>VLOOKUP(B7,control[],5,FALSE)</f>
        <v>Modelação Brasileira Ltda</v>
      </c>
      <c r="F7" s="1154" t="str">
        <f>VLOOKUP(B7,control[],8,FALSE)</f>
        <v>Itaú Unibanco S/A</v>
      </c>
      <c r="G7" s="1154" t="str">
        <f>VLOOKUP(B7,control[],12,FALSE)</f>
        <v>Cumprimento de Sentença</v>
      </c>
      <c r="H7" s="1154" t="str">
        <f>VLOOKUP(B7,control[],13,FALSE)</f>
        <v>Contratos Bancários</v>
      </c>
      <c r="I7" s="1154" t="str">
        <f>VLOOKUP(B7,control[],22,FALSE)</f>
        <v>FIN_PJ</v>
      </c>
      <c r="J7" s="1153" t="s">
        <v>2842</v>
      </c>
      <c r="K7" s="1154" t="s">
        <v>2857</v>
      </c>
      <c r="L7" s="1154" t="s">
        <v>2844</v>
      </c>
      <c r="M7" s="1154" t="s">
        <v>38</v>
      </c>
      <c r="N7" s="1154" t="s">
        <v>2884</v>
      </c>
      <c r="O7" s="1152"/>
      <c r="P7" s="1155">
        <f>VLOOKUP(B7,control[],28,FALSE)</f>
        <v>7500</v>
      </c>
      <c r="Q7" s="1159" t="s">
        <v>2892</v>
      </c>
      <c r="R7" s="1152"/>
      <c r="S7" s="1152"/>
      <c r="T7" s="1152"/>
      <c r="U7" s="1152"/>
      <c r="V7" s="1152"/>
      <c r="W7" s="1152"/>
      <c r="Y7" s="739" t="s">
        <v>2879</v>
      </c>
      <c r="Z7"/>
      <c r="AA7"/>
      <c r="AB7"/>
      <c r="AC7" s="739" t="s">
        <v>2898</v>
      </c>
    </row>
    <row r="8" spans="2:29" ht="35.15" customHeight="1" x14ac:dyDescent="0.35">
      <c r="B8" s="1156" t="s">
        <v>2208</v>
      </c>
      <c r="C8" s="750">
        <v>1</v>
      </c>
      <c r="D8" s="1154" t="str">
        <f>VLOOKUP(B8,control[],2,FALSE)</f>
        <v>1008773-29.2020.8.26.0224</v>
      </c>
      <c r="E8" s="1154" t="str">
        <f>VLOOKUP(B8,control[],5,FALSE)</f>
        <v>Iracema Francelina de Menezes Barbosa</v>
      </c>
      <c r="F8" s="1154" t="str">
        <f>VLOOKUP(B8,control[],8,FALSE)</f>
        <v>Aymore Crédito Financiamento e Investimentos S.A.</v>
      </c>
      <c r="G8" s="1154" t="str">
        <f>VLOOKUP(B8,control[],12,FALSE)</f>
        <v>Procedimento Comum Cível</v>
      </c>
      <c r="H8" s="1154" t="str">
        <f>VLOOKUP(B8,control[],13,FALSE)</f>
        <v>Contratos Bancários</v>
      </c>
      <c r="I8" s="1154" t="str">
        <f>VLOOKUP(B8,control[],22,FALSE)</f>
        <v>FIN</v>
      </c>
      <c r="J8" s="1153" t="s">
        <v>2842</v>
      </c>
      <c r="K8" s="1154" t="s">
        <v>2857</v>
      </c>
      <c r="L8" s="1154" t="s">
        <v>2844</v>
      </c>
      <c r="M8" s="1154" t="s">
        <v>38</v>
      </c>
      <c r="N8" s="1154" t="s">
        <v>2884</v>
      </c>
      <c r="O8" s="1152"/>
      <c r="P8" s="1155">
        <f>VLOOKUP(B8,control[],28,FALSE)</f>
        <v>0</v>
      </c>
      <c r="Q8" s="1159" t="s">
        <v>2892</v>
      </c>
      <c r="R8" s="1152"/>
      <c r="S8" s="1152"/>
      <c r="T8" s="1152"/>
      <c r="U8" s="1152"/>
      <c r="V8" s="1152"/>
      <c r="W8" s="1152"/>
      <c r="Y8" s="739" t="s">
        <v>2880</v>
      </c>
      <c r="Z8"/>
      <c r="AA8"/>
      <c r="AB8"/>
      <c r="AC8" s="739" t="s">
        <v>2890</v>
      </c>
    </row>
    <row r="9" spans="2:29" ht="35.15" customHeight="1" x14ac:dyDescent="0.35">
      <c r="B9" s="1156" t="s">
        <v>2209</v>
      </c>
      <c r="C9" s="750">
        <v>1</v>
      </c>
      <c r="D9" s="1154" t="str">
        <f>VLOOKUP(B9,control[],2,FALSE)</f>
        <v>0043260-26.2020.8.26.0100</v>
      </c>
      <c r="E9" s="1154" t="str">
        <f>VLOOKUP(B9,control[],5,FALSE)</f>
        <v>Vander José de Souza</v>
      </c>
      <c r="F9" s="1154" t="str">
        <f>VLOOKUP(B9,control[],8,FALSE)</f>
        <v>Banco Santander (Brasil) S.A.</v>
      </c>
      <c r="G9" s="1154" t="str">
        <f>VLOOKUP(B9,control[],12,FALSE)</f>
        <v>Cumprimento de Sentença</v>
      </c>
      <c r="H9" s="1154" t="str">
        <f>VLOOKUP(B9,control[],13,FALSE)</f>
        <v>Inclusão Indevida em Cadastro de Inadimplentes</v>
      </c>
      <c r="I9" s="1154" t="str">
        <f>VLOOKUP(B9,control[],22,FALSE)</f>
        <v>FIN</v>
      </c>
      <c r="J9" s="1153" t="s">
        <v>2842</v>
      </c>
      <c r="K9" s="1154" t="s">
        <v>2857</v>
      </c>
      <c r="L9" s="1154" t="s">
        <v>2844</v>
      </c>
      <c r="M9" s="1154" t="s">
        <v>38</v>
      </c>
      <c r="N9" s="1154" t="s">
        <v>2884</v>
      </c>
      <c r="O9" s="1152"/>
      <c r="P9" s="1155">
        <f>VLOOKUP(B9,control[],28,FALSE)</f>
        <v>0</v>
      </c>
      <c r="Q9" s="1159" t="s">
        <v>2892</v>
      </c>
      <c r="R9" s="1152"/>
      <c r="S9" s="1152"/>
      <c r="T9" s="1152"/>
      <c r="U9" s="1152"/>
      <c r="V9" s="1152"/>
      <c r="W9" s="1152"/>
      <c r="Y9" s="739" t="s">
        <v>2885</v>
      </c>
      <c r="Z9"/>
      <c r="AA9"/>
      <c r="AB9"/>
      <c r="AC9" s="739" t="s">
        <v>2889</v>
      </c>
    </row>
    <row r="10" spans="2:29" ht="35.15" customHeight="1" x14ac:dyDescent="0.35">
      <c r="B10" s="1156" t="s">
        <v>2211</v>
      </c>
      <c r="C10" s="750">
        <v>1</v>
      </c>
      <c r="D10" s="1154" t="str">
        <f>VLOOKUP(B10,control[],2,FALSE)</f>
        <v>1027884-96.2020.8.26.0224</v>
      </c>
      <c r="E10" s="1154" t="str">
        <f>VLOOKUP(B10,control[],5,FALSE)</f>
        <v>Samuel Leite da Costa</v>
      </c>
      <c r="F10" s="1154" t="str">
        <f>VLOOKUP(B10,control[],8,FALSE)</f>
        <v>Banco Volkswagen S.A.</v>
      </c>
      <c r="G10" s="1154" t="str">
        <f>VLOOKUP(B10,control[],12,FALSE)</f>
        <v>Procedimento Comum Cível</v>
      </c>
      <c r="H10" s="1154" t="str">
        <f>VLOOKUP(B10,control[],13,FALSE)</f>
        <v>Capitalização/ Anatocismo</v>
      </c>
      <c r="I10" s="1161" t="str">
        <f>VLOOKUP(B10,control[],22,FALSE)</f>
        <v>FIN_Operação_CDC_Crédito Direto ao Consumidor</v>
      </c>
      <c r="J10" s="1153" t="s">
        <v>2842</v>
      </c>
      <c r="K10" s="1154" t="s">
        <v>2857</v>
      </c>
      <c r="L10" s="1154" t="s">
        <v>2844</v>
      </c>
      <c r="M10" s="1154" t="s">
        <v>38</v>
      </c>
      <c r="N10" s="1154" t="s">
        <v>2884</v>
      </c>
      <c r="O10" s="1152"/>
      <c r="P10" s="1155">
        <f>VLOOKUP(B10,control[],28,FALSE)</f>
        <v>0</v>
      </c>
      <c r="Q10" s="1159" t="s">
        <v>2892</v>
      </c>
      <c r="R10" s="1152"/>
      <c r="S10" s="1152"/>
      <c r="T10" s="1152"/>
      <c r="U10" s="1152"/>
      <c r="V10" s="1152"/>
      <c r="W10" s="1152"/>
      <c r="Y10" s="739" t="s">
        <v>2850</v>
      </c>
      <c r="Z10"/>
      <c r="AA10"/>
      <c r="AB10"/>
      <c r="AC10"/>
    </row>
    <row r="11" spans="2:29" ht="35.15" customHeight="1" x14ac:dyDescent="0.35">
      <c r="B11" s="1156" t="s">
        <v>2239</v>
      </c>
      <c r="C11" s="750">
        <v>1</v>
      </c>
      <c r="D11" s="1154" t="str">
        <f>VLOOKUP(B11,control[],2,FALSE)</f>
        <v>0027421-74.2020.8.26.0224</v>
      </c>
      <c r="E11" s="1154" t="str">
        <f>VLOOKUP(B11,control[],5,FALSE)</f>
        <v>Maria Aparecida da Costa da Silva</v>
      </c>
      <c r="F11" s="1154" t="str">
        <f>VLOOKUP(B11,control[],8,FALSE)</f>
        <v>Elvis de Melo Bezerra</v>
      </c>
      <c r="G11" s="1154" t="str">
        <f>VLOOKUP(B11,control[],12,FALSE)</f>
        <v>Cumprimento de Sentença</v>
      </c>
      <c r="H11" s="1154" t="str">
        <f>VLOOKUP(B11,control[],13,FALSE)</f>
        <v>Direito Civil</v>
      </c>
      <c r="I11" s="1154">
        <f>VLOOKUP(B11,control[],22,FALSE)</f>
        <v>0</v>
      </c>
      <c r="J11" s="1153" t="s">
        <v>2842</v>
      </c>
      <c r="K11" s="1154" t="s">
        <v>2857</v>
      </c>
      <c r="L11" s="1154" t="s">
        <v>2844</v>
      </c>
      <c r="M11" s="1154" t="s">
        <v>38</v>
      </c>
      <c r="N11" s="1154" t="s">
        <v>2884</v>
      </c>
      <c r="O11" s="1152"/>
      <c r="P11" s="1155">
        <f>VLOOKUP(B11,control[],28,FALSE)</f>
        <v>0</v>
      </c>
      <c r="Q11" s="1159" t="s">
        <v>2892</v>
      </c>
      <c r="R11" s="1152"/>
      <c r="S11" s="1152"/>
      <c r="T11" s="1152"/>
      <c r="U11" s="1152"/>
      <c r="V11" s="1152"/>
      <c r="W11" s="1152"/>
      <c r="Y11" s="739" t="s">
        <v>2852</v>
      </c>
      <c r="AC11"/>
    </row>
    <row r="12" spans="2:29" ht="35.15" customHeight="1" x14ac:dyDescent="0.3">
      <c r="B12" s="1156" t="s">
        <v>2237</v>
      </c>
      <c r="C12" s="750">
        <v>2</v>
      </c>
      <c r="D12" s="1154" t="str">
        <f>VLOOKUP(B12,control[],2,FALSE)</f>
        <v>1009024-16.2020.8.26.0590</v>
      </c>
      <c r="E12" s="1154" t="str">
        <f>VLOOKUP(B12,control[],5,FALSE)</f>
        <v>Auto Posto Mar Pequeno de São Vicente Ltda.</v>
      </c>
      <c r="F12" s="1154" t="str">
        <f>VLOOKUP(B12,control[],8,FALSE)</f>
        <v>Redecard S/A</v>
      </c>
      <c r="G12" s="1154" t="str">
        <f>VLOOKUP(B12,control[],12,FALSE)</f>
        <v>Procedimento Comum Cível</v>
      </c>
      <c r="H12" s="1154" t="str">
        <f>VLOOKUP(B12,control[],13,FALSE)</f>
        <v>Indenização por Dano Material</v>
      </c>
      <c r="I12" s="1154" t="str">
        <f>VLOOKUP(B12,control[],22,FALSE)</f>
        <v>FIN_Mercado_de_Cartões</v>
      </c>
      <c r="J12" s="1153" t="s">
        <v>2842</v>
      </c>
      <c r="K12" s="1154" t="s">
        <v>2857</v>
      </c>
      <c r="L12" s="1154" t="s">
        <v>2844</v>
      </c>
      <c r="M12" s="1154" t="s">
        <v>38</v>
      </c>
      <c r="N12" s="1154" t="s">
        <v>2884</v>
      </c>
      <c r="O12" s="1152"/>
      <c r="P12" s="1155">
        <f>VLOOKUP(B12,control[],28,FALSE)</f>
        <v>6600</v>
      </c>
      <c r="Q12" s="1159" t="s">
        <v>2892</v>
      </c>
      <c r="R12" s="1152"/>
      <c r="S12" s="1152"/>
      <c r="T12" s="1152"/>
      <c r="U12" s="1152"/>
      <c r="V12" s="1152"/>
      <c r="W12" s="1152"/>
      <c r="Y12" s="739" t="s">
        <v>2853</v>
      </c>
    </row>
    <row r="13" spans="2:29" ht="35.15" customHeight="1" x14ac:dyDescent="0.35">
      <c r="B13" s="1156" t="s">
        <v>2159</v>
      </c>
      <c r="C13" s="750">
        <v>2</v>
      </c>
      <c r="D13" s="1154" t="str">
        <f>VLOOKUP(B13,control[],2,FALSE)</f>
        <v>0044309-89.2018.8.26.0224</v>
      </c>
      <c r="E13" s="1154" t="str">
        <f>VLOOKUP(B13,control[],5,FALSE)</f>
        <v>Suzana Maria de Andrade Oliveira e outro</v>
      </c>
      <c r="F13" s="1154" t="str">
        <f>VLOOKUP(B13,control[],8,FALSE)</f>
        <v>Leopard Even Empreendimentos Imobiliários Ltda.</v>
      </c>
      <c r="G13" s="1154" t="str">
        <f>VLOOKUP(B13,control[],12,FALSE)</f>
        <v>Liquidação de Sentença pelo Procedimento Comum</v>
      </c>
      <c r="H13" s="1154" t="str">
        <f>VLOOKUP(B13,control[],13,FALSE)</f>
        <v>Indenização por Dano Moral</v>
      </c>
      <c r="I13" s="1162" t="str">
        <f>VLOOKUP(B13,control[],22,FALSE)</f>
        <v>Contrato por Instrumento Partic_Promessa de
Compra &amp; Venda ou Locação de Imóvel</v>
      </c>
      <c r="J13" s="1153" t="s">
        <v>2842</v>
      </c>
      <c r="K13" s="1154" t="s">
        <v>2857</v>
      </c>
      <c r="L13" s="1154" t="s">
        <v>2844</v>
      </c>
      <c r="M13" s="1154" t="s">
        <v>38</v>
      </c>
      <c r="N13" s="1154" t="s">
        <v>2884</v>
      </c>
      <c r="O13" s="1152"/>
      <c r="P13" s="1155">
        <f>VLOOKUP(B13,control[],28,FALSE)</f>
        <v>5000</v>
      </c>
      <c r="Q13" s="1159" t="s">
        <v>2892</v>
      </c>
      <c r="R13" s="1152"/>
      <c r="S13" s="1152"/>
      <c r="T13" s="1152"/>
      <c r="U13" s="1152"/>
      <c r="V13" s="1152"/>
      <c r="W13" s="1152"/>
      <c r="Y13" s="739" t="s">
        <v>2854</v>
      </c>
      <c r="Z13"/>
      <c r="AA13"/>
      <c r="AB13"/>
    </row>
    <row r="14" spans="2:29" ht="35.15" customHeight="1" x14ac:dyDescent="0.35">
      <c r="B14" s="1156" t="s">
        <v>2197</v>
      </c>
      <c r="C14" s="750">
        <v>3</v>
      </c>
      <c r="D14" s="1154" t="str">
        <f>VLOOKUP(B14,control[],2,FALSE)</f>
        <v>1005777-38.2017.8.26.0006</v>
      </c>
      <c r="E14" s="1154" t="str">
        <f>VLOOKUP(B14,control[],5,FALSE)</f>
        <v>Eduardo Mota da Silva</v>
      </c>
      <c r="F14" s="1154" t="str">
        <f>VLOOKUP(B14,control[],8,FALSE)</f>
        <v>Atua Ametista Empreendimentos Imobiliários Ltda</v>
      </c>
      <c r="G14" s="1154" t="str">
        <f>VLOOKUP(B14,control[],12,FALSE)</f>
        <v>Embargos à Execução</v>
      </c>
      <c r="H14" s="1154" t="str">
        <f>VLOOKUP(B14,control[],13,FALSE)</f>
        <v>Compra e Venda</v>
      </c>
      <c r="I14" s="1162" t="str">
        <f>VLOOKUP(B14,control[],22,FALSE)</f>
        <v>Contrato por Instrumento Partic_Promessa de
Compra &amp; Venda ou Locação de Imóvel</v>
      </c>
      <c r="J14" s="1153" t="s">
        <v>2842</v>
      </c>
      <c r="K14" s="1154" t="s">
        <v>2857</v>
      </c>
      <c r="L14" s="1154" t="s">
        <v>2844</v>
      </c>
      <c r="M14" s="1154" t="s">
        <v>38</v>
      </c>
      <c r="N14" s="1154" t="s">
        <v>2884</v>
      </c>
      <c r="O14" s="1152"/>
      <c r="P14" s="1155">
        <f>VLOOKUP(B14,control[],28,FALSE)</f>
        <v>2500</v>
      </c>
      <c r="Q14" s="1159" t="s">
        <v>2892</v>
      </c>
      <c r="R14" s="1152"/>
      <c r="S14" s="1152"/>
      <c r="T14" s="1152"/>
      <c r="U14" s="1152"/>
      <c r="V14" s="1152"/>
      <c r="W14" s="1152"/>
      <c r="Y14" s="739" t="s">
        <v>2883</v>
      </c>
      <c r="Z14"/>
      <c r="AA14"/>
      <c r="AB14"/>
      <c r="AC14"/>
    </row>
    <row r="15" spans="2:29" ht="35.15" customHeight="1" x14ac:dyDescent="0.35">
      <c r="B15" s="1156" t="s">
        <v>2191</v>
      </c>
      <c r="C15" s="750">
        <v>2</v>
      </c>
      <c r="D15" s="1154" t="str">
        <f>VLOOKUP(B15,control[],2,FALSE)</f>
        <v>0018132-20.2020.8.26.0224</v>
      </c>
      <c r="E15" s="1154" t="str">
        <f>VLOOKUP(B15,control[],5,FALSE)</f>
        <v>Maria Conceição de Santana</v>
      </c>
      <c r="F15" s="1154" t="str">
        <f>VLOOKUP(B15,control[],8,FALSE)</f>
        <v>Comtinfer Construtora e Incorporadora Ltda.</v>
      </c>
      <c r="G15" s="1154" t="str">
        <f>VLOOKUP(B15,control[],12,FALSE)</f>
        <v>Cumprimento de sentença</v>
      </c>
      <c r="H15" s="1154" t="str">
        <f>VLOOKUP(B15,control[],13,FALSE)</f>
        <v>Indenização por Dano Moral</v>
      </c>
      <c r="I15" s="1162" t="str">
        <f>VLOOKUP(B15,control[],22,FALSE)</f>
        <v>Contrato por Instrumento Partic_Promessa de
Compra &amp; Venda ou Locação de Imóvel</v>
      </c>
      <c r="J15" s="1153" t="s">
        <v>2842</v>
      </c>
      <c r="K15" s="1154" t="s">
        <v>2857</v>
      </c>
      <c r="L15" s="1154" t="s">
        <v>2844</v>
      </c>
      <c r="M15" s="1154" t="s">
        <v>38</v>
      </c>
      <c r="N15" s="1154" t="s">
        <v>2884</v>
      </c>
      <c r="O15" s="1152"/>
      <c r="P15" s="1155">
        <f>VLOOKUP(B15,control[],28,FALSE)</f>
        <v>1800</v>
      </c>
      <c r="Q15" s="1159" t="s">
        <v>2892</v>
      </c>
      <c r="Y15" s="739" t="s">
        <v>2855</v>
      </c>
      <c r="Z15"/>
      <c r="AA15"/>
      <c r="AB15"/>
      <c r="AC15"/>
    </row>
    <row r="16" spans="2:29" ht="35.15" customHeight="1" x14ac:dyDescent="0.35">
      <c r="B16" s="1156" t="s">
        <v>1949</v>
      </c>
      <c r="C16" s="750">
        <v>0</v>
      </c>
      <c r="D16" s="1154" t="str">
        <f>VLOOKUP(B16,control[],2,FALSE)</f>
        <v>1001359-69.2017.8.26.0002</v>
      </c>
      <c r="E16" s="1154" t="str">
        <f>VLOOKUP(B16,control[],5,FALSE)</f>
        <v>Banco do Brasil S/A</v>
      </c>
      <c r="F16" s="1154" t="str">
        <f>VLOOKUP(B16,control[],8,FALSE)</f>
        <v>Resulta Inteligência de Negócios Ltda. e outros</v>
      </c>
      <c r="G16" s="1154" t="str">
        <f>VLOOKUP(B16,control[],12,FALSE)</f>
        <v>Monitória</v>
      </c>
      <c r="H16" s="1154" t="str">
        <f>VLOOKUP(B16,control[],13,FALSE)</f>
        <v>Contratos Bancários</v>
      </c>
      <c r="I16" s="1154" t="str">
        <f>VLOOKUP(B16,control[],22,FALSE)</f>
        <v>FIN</v>
      </c>
      <c r="J16" s="1153" t="s">
        <v>2842</v>
      </c>
      <c r="K16" s="1154" t="s">
        <v>2857</v>
      </c>
      <c r="L16" s="1154" t="s">
        <v>2895</v>
      </c>
      <c r="M16" s="1154" t="s">
        <v>38</v>
      </c>
      <c r="N16" s="1154" t="s">
        <v>2881</v>
      </c>
      <c r="O16" s="1152"/>
      <c r="P16" s="1155">
        <f>VLOOKUP(B16,control[],28,FALSE)</f>
        <v>3000</v>
      </c>
      <c r="Q16" s="1159" t="s">
        <v>2894</v>
      </c>
      <c r="R16" s="1152"/>
      <c r="S16" s="1152"/>
      <c r="T16" s="1152"/>
      <c r="U16" s="1152"/>
      <c r="V16" s="1152"/>
      <c r="W16" s="1152"/>
      <c r="Y16" s="739" t="s">
        <v>2893</v>
      </c>
      <c r="Z16"/>
      <c r="AA16"/>
      <c r="AB16"/>
      <c r="AC16"/>
    </row>
    <row r="17" spans="2:29" ht="35.15" customHeight="1" x14ac:dyDescent="0.35">
      <c r="B17" s="1156"/>
      <c r="C17" s="750"/>
      <c r="D17" s="1152"/>
      <c r="E17" s="1152"/>
      <c r="F17" s="1152"/>
      <c r="G17" s="1152"/>
      <c r="H17" s="1152"/>
      <c r="I17" s="1152"/>
      <c r="J17" s="1153"/>
      <c r="K17" s="1154"/>
      <c r="L17" s="1152"/>
      <c r="M17" s="1154"/>
      <c r="N17" s="1154"/>
      <c r="O17" s="1152"/>
      <c r="P17" s="1155"/>
      <c r="Q17" s="1157"/>
      <c r="R17" s="1152"/>
      <c r="S17" s="1152"/>
      <c r="T17" s="1152"/>
      <c r="U17" s="1152"/>
      <c r="V17" s="1152"/>
      <c r="W17" s="1152"/>
      <c r="Y17" s="739" t="s">
        <v>2851</v>
      </c>
      <c r="Z17"/>
      <c r="AA17"/>
      <c r="AB17"/>
      <c r="AC17"/>
    </row>
    <row r="18" spans="2:29" ht="35.15" customHeight="1" x14ac:dyDescent="0.35">
      <c r="B18" s="1156"/>
      <c r="C18" s="750"/>
      <c r="D18" s="1152"/>
      <c r="E18" s="1152"/>
      <c r="F18" s="1152"/>
      <c r="G18" s="1152"/>
      <c r="H18" s="1152"/>
      <c r="I18" s="1152"/>
      <c r="J18" s="1153"/>
      <c r="K18" s="1154"/>
      <c r="L18" s="1152"/>
      <c r="M18" s="1154"/>
      <c r="N18" s="1154"/>
      <c r="O18" s="1152"/>
      <c r="P18" s="1155"/>
      <c r="Q18" s="1157"/>
      <c r="R18" s="1152"/>
      <c r="S18" s="1152"/>
      <c r="T18" s="1152"/>
      <c r="U18" s="1152"/>
      <c r="V18" s="1152"/>
      <c r="W18" s="1152"/>
      <c r="Y18" s="1206" t="s">
        <v>2881</v>
      </c>
      <c r="Z18"/>
      <c r="AA18"/>
      <c r="AB18"/>
      <c r="AC18"/>
    </row>
    <row r="19" spans="2:29" ht="35.15" customHeight="1" x14ac:dyDescent="0.35">
      <c r="B19" s="1156" t="s">
        <v>2014</v>
      </c>
      <c r="C19" s="750"/>
      <c r="D19" s="1154" t="str">
        <f>VLOOKUP(B19,control[],2,FALSE)</f>
        <v>1010437-35.2018.8.26.0008</v>
      </c>
      <c r="E19" s="1154" t="str">
        <f>VLOOKUP(B19,control[],5,FALSE)</f>
        <v>Espólio de Arnaldo Ferreira de Melo pela inventariante Marina Braga de Melo e outro</v>
      </c>
      <c r="F19" s="1154" t="str">
        <f>VLOOKUP(B19,control[],8,FALSE)</f>
        <v>Ambrózio Gomes de Melo Filho</v>
      </c>
      <c r="G19" s="1154" t="str">
        <f>VLOOKUP(B19,control[],12,FALSE)</f>
        <v>Ação de Exigir Contas</v>
      </c>
      <c r="H19" s="1154" t="str">
        <f>VLOOKUP(B19,control[],13,FALSE)</f>
        <v>Mútuo</v>
      </c>
      <c r="I19" s="1154" t="str">
        <f>VLOOKUP(B19,control[],22,FALSE)</f>
        <v>Ação de Exigir Contas</v>
      </c>
      <c r="J19" s="1186" t="s">
        <v>3105</v>
      </c>
      <c r="K19" s="1154" t="s">
        <v>2857</v>
      </c>
      <c r="L19" s="1154" t="s">
        <v>2844</v>
      </c>
      <c r="M19" s="1154"/>
      <c r="N19" s="1154"/>
      <c r="O19" s="1152"/>
      <c r="P19" s="1155">
        <f>VLOOKUP(B19,control[],28,FALSE)</f>
        <v>5500</v>
      </c>
      <c r="Q19" s="1157"/>
      <c r="R19" s="1152"/>
      <c r="S19" s="1152"/>
      <c r="T19" s="1152"/>
      <c r="U19" s="1152"/>
      <c r="V19" s="1152"/>
      <c r="W19" s="1152"/>
      <c r="Y19" s="1207"/>
      <c r="Z19"/>
      <c r="AA19"/>
      <c r="AB19"/>
      <c r="AC19"/>
    </row>
    <row r="20" spans="2:29" ht="35.15" customHeight="1" x14ac:dyDescent="0.35">
      <c r="B20" s="1156"/>
      <c r="C20" s="750"/>
      <c r="D20" s="1152"/>
      <c r="E20" s="1152"/>
      <c r="F20" s="1152"/>
      <c r="G20" s="1152"/>
      <c r="H20" s="1152"/>
      <c r="I20" s="1152"/>
      <c r="J20" s="1153"/>
      <c r="K20" s="1154"/>
      <c r="L20" s="1152"/>
      <c r="M20" s="1154"/>
      <c r="N20" s="1154"/>
      <c r="O20" s="1152"/>
      <c r="P20" s="1155"/>
      <c r="Q20" s="1157"/>
      <c r="R20" s="1152"/>
      <c r="S20" s="1152"/>
      <c r="T20" s="1152"/>
      <c r="U20" s="1152"/>
      <c r="V20" s="1152"/>
      <c r="W20" s="1152"/>
      <c r="AC20"/>
    </row>
    <row r="21" spans="2:29" ht="35.15" customHeight="1" x14ac:dyDescent="0.35">
      <c r="B21" s="1156"/>
      <c r="C21" s="750"/>
      <c r="D21" s="1152"/>
      <c r="E21" s="1152"/>
      <c r="F21" s="1152"/>
      <c r="G21" s="1152"/>
      <c r="H21" s="1152"/>
      <c r="I21" s="1152"/>
      <c r="J21" s="1153"/>
      <c r="K21" s="1154"/>
      <c r="L21" s="1152"/>
      <c r="M21" s="1154"/>
      <c r="N21" s="1154"/>
      <c r="O21" s="1152"/>
      <c r="P21" s="1155"/>
      <c r="Q21" s="1157"/>
      <c r="R21" s="1152"/>
      <c r="S21" s="1152"/>
      <c r="T21" s="1152"/>
      <c r="U21" s="1152"/>
      <c r="V21" s="1152"/>
      <c r="W21" s="1152"/>
      <c r="AC21"/>
    </row>
    <row r="22" spans="2:29" ht="35.15" customHeight="1" x14ac:dyDescent="0.35">
      <c r="B22" s="1156" t="s">
        <v>1993</v>
      </c>
      <c r="C22" s="750">
        <v>2</v>
      </c>
      <c r="D22" s="1154" t="str">
        <f>VLOOKUP(B22,control[],2,FALSE)</f>
        <v>0009479-50.2019.8.26.0002</v>
      </c>
      <c r="E22" s="1154" t="str">
        <f>VLOOKUP(B22,control[],5,FALSE)</f>
        <v>Fundação Saúde Itaú S/A</v>
      </c>
      <c r="F22" s="1154" t="str">
        <f>VLOOKUP(B22,control[],8,FALSE)</f>
        <v>João Roberto Rodrigues da Silva</v>
      </c>
      <c r="G22" s="1154" t="str">
        <f>VLOOKUP(B22,control[],12,FALSE)</f>
        <v>Cumprimento de sentença</v>
      </c>
      <c r="H22" s="1154" t="str">
        <f>VLOOKUP(B22,control[],13,FALSE)</f>
        <v>Planos de Saúde</v>
      </c>
      <c r="I22" s="1154" t="str">
        <f>VLOOKUP(B22,control[],22,FALSE)</f>
        <v>Plano de Saúde</v>
      </c>
      <c r="J22" s="1153" t="s">
        <v>2887</v>
      </c>
      <c r="K22" s="1154" t="s">
        <v>2857</v>
      </c>
      <c r="L22" s="1152"/>
      <c r="M22" s="1154" t="s">
        <v>38</v>
      </c>
      <c r="N22" s="1154" t="s">
        <v>2883</v>
      </c>
      <c r="O22" s="1152"/>
      <c r="P22" s="1155">
        <f>VLOOKUP(B22,control[],28,FALSE)</f>
        <v>2586.5</v>
      </c>
      <c r="Q22" s="1157"/>
      <c r="R22" s="1152"/>
      <c r="S22" s="1152"/>
      <c r="T22" s="1152"/>
      <c r="U22" s="1152"/>
      <c r="V22" s="1152"/>
      <c r="W22" s="1152"/>
      <c r="AC22"/>
    </row>
    <row r="23" spans="2:29" ht="35.15" customHeight="1" x14ac:dyDescent="0.35">
      <c r="B23" s="1156"/>
      <c r="C23" s="750"/>
      <c r="D23" s="1154"/>
      <c r="E23" s="1154"/>
      <c r="F23" s="1154"/>
      <c r="G23" s="1154"/>
      <c r="H23" s="1154"/>
      <c r="I23" s="1154"/>
      <c r="J23" s="1153"/>
      <c r="K23" s="1154"/>
      <c r="L23" s="1152"/>
      <c r="M23" s="1154"/>
      <c r="N23" s="1154"/>
      <c r="O23" s="1152"/>
      <c r="P23" s="1155"/>
      <c r="Q23" s="1157"/>
      <c r="R23" s="1152"/>
      <c r="S23" s="1152"/>
      <c r="T23" s="1152"/>
      <c r="U23" s="1152"/>
      <c r="V23" s="1152"/>
      <c r="W23" s="1152"/>
      <c r="AC23"/>
    </row>
    <row r="24" spans="2:29" ht="35.15" customHeight="1" x14ac:dyDescent="0.35">
      <c r="B24" s="1156" t="s">
        <v>1993</v>
      </c>
      <c r="C24" s="750"/>
      <c r="J24" s="1153"/>
      <c r="K24" s="1154"/>
      <c r="M24" s="1154"/>
      <c r="N24" s="1154"/>
      <c r="P24" s="1155"/>
      <c r="Q24" s="1157"/>
      <c r="AC24"/>
    </row>
    <row r="25" spans="2:29" ht="35.15" customHeight="1" x14ac:dyDescent="0.3">
      <c r="B25" s="753"/>
      <c r="C25" s="750"/>
      <c r="I25" s="1152"/>
      <c r="J25" s="1152"/>
      <c r="K25" s="1152"/>
      <c r="M25" s="1154"/>
      <c r="P25" s="1155"/>
      <c r="Q25" s="1157"/>
    </row>
    <row r="26" spans="2:29" ht="35.15" customHeight="1" x14ac:dyDescent="0.3">
      <c r="B26" s="1156" t="s">
        <v>2192</v>
      </c>
      <c r="C26" s="750">
        <v>1</v>
      </c>
      <c r="D26" s="1154" t="str">
        <f>VLOOKUP(B26,control[],2,FALSE)</f>
        <v>0013797-45.2019.8.26.0562</v>
      </c>
      <c r="E26" s="1154" t="str">
        <f>VLOOKUP(B26,control[],5,FALSE)</f>
        <v>Espólio de Ayrthon Ortiz Lopes e outros</v>
      </c>
      <c r="F26" s="1154" t="str">
        <f>VLOOKUP(B26,control[],8,FALSE)</f>
        <v>Prefeitura Municipal de Santos</v>
      </c>
      <c r="G26" s="1154" t="str">
        <f>VLOOKUP(B26,control[],12,FALSE)</f>
        <v>Cumprimento de sentença</v>
      </c>
      <c r="H26" s="1154" t="str">
        <f>VLOOKUP(B26,control[],13,FALSE)</f>
        <v>Índice da URV Lei 8.880/1994</v>
      </c>
      <c r="I26" s="1154" t="str">
        <f>VLOOKUP(B26,control[],22,FALSE)</f>
        <v>TRIB_M_URV</v>
      </c>
      <c r="J26" s="1153" t="s">
        <v>2897</v>
      </c>
      <c r="K26" s="1154" t="s">
        <v>2857</v>
      </c>
      <c r="M26" s="1154" t="s">
        <v>38</v>
      </c>
      <c r="N26" s="1154" t="s">
        <v>2886</v>
      </c>
      <c r="P26" s="1155">
        <f>VLOOKUP(B26,control[],28,FALSE)</f>
        <v>0</v>
      </c>
      <c r="Q26" s="1157"/>
    </row>
    <row r="27" spans="2:29" ht="35.15" customHeight="1" x14ac:dyDescent="0.3">
      <c r="B27" s="1156"/>
      <c r="C27" s="750"/>
      <c r="D27" s="1154"/>
      <c r="E27" s="1154"/>
      <c r="F27" s="1154"/>
      <c r="G27" s="1154"/>
      <c r="H27" s="1154"/>
      <c r="I27" s="1154"/>
      <c r="J27" s="1153"/>
      <c r="K27" s="1154"/>
      <c r="M27" s="1154"/>
      <c r="N27" s="1154"/>
      <c r="P27" s="1155"/>
      <c r="Q27" s="1157"/>
    </row>
    <row r="28" spans="2:29" ht="35.15" customHeight="1" x14ac:dyDescent="0.3">
      <c r="B28" s="1156" t="s">
        <v>2013</v>
      </c>
      <c r="C28" s="750">
        <v>2</v>
      </c>
      <c r="D28" s="1154" t="str">
        <f>VLOOKUP(B28,control[],2,FALSE)</f>
        <v>1032949-43.2018.8.26.0224</v>
      </c>
      <c r="E28" s="1154" t="str">
        <f>VLOOKUP(B28,control[],5,FALSE)</f>
        <v>Condomínio Residencial Suprema</v>
      </c>
      <c r="F28" s="1154" t="str">
        <f>VLOOKUP(B28,control[],8,FALSE)</f>
        <v>Rodrigo Souza Freitas</v>
      </c>
      <c r="G28" s="1154" t="str">
        <f>VLOOKUP(B28,control[],12,FALSE)</f>
        <v>Ação de Exigir Contas</v>
      </c>
      <c r="H28" s="1154" t="str">
        <f>VLOOKUP(B28,control[],13,FALSE)</f>
        <v>Condomínio</v>
      </c>
      <c r="I28" s="1154" t="str">
        <f>VLOOKUP(B28,control[],22,FALSE)</f>
        <v>Condomínio</v>
      </c>
      <c r="J28" s="1153" t="s">
        <v>2888</v>
      </c>
      <c r="K28" s="1154" t="s">
        <v>2857</v>
      </c>
      <c r="L28" s="1154" t="s">
        <v>2844</v>
      </c>
      <c r="M28" s="1154" t="s">
        <v>38</v>
      </c>
      <c r="N28" s="1154" t="s">
        <v>2883</v>
      </c>
      <c r="O28" s="1152"/>
      <c r="P28" s="1164" t="str">
        <f>VLOOKUP(B28,control[],29,FALSE)</f>
        <v>Diversas datas
(faltam dois pagamentos!)</v>
      </c>
      <c r="Q28" s="1157">
        <v>8400</v>
      </c>
      <c r="R28" s="1152"/>
      <c r="S28" s="1152"/>
      <c r="T28" s="1152"/>
      <c r="U28" s="1152"/>
      <c r="V28" s="1152"/>
      <c r="W28" s="1152"/>
    </row>
    <row r="29" spans="2:29" ht="35.15" customHeight="1" x14ac:dyDescent="0.3">
      <c r="B29" s="69" t="s">
        <v>2225</v>
      </c>
      <c r="C29" s="750">
        <v>0</v>
      </c>
      <c r="D29" s="1154" t="str">
        <f>VLOOKUP(B29,control[],2,FALSE)</f>
        <v>1040859-53.2020.8.26.0224</v>
      </c>
      <c r="E29" s="1154" t="str">
        <f>VLOOKUP(B29,control[],5,FALSE)</f>
        <v>Edifício Business Mônaco</v>
      </c>
      <c r="F29" s="1154" t="str">
        <f>VLOOKUP(B29,control[],8,FALSE)</f>
        <v>GMP Participações S/A</v>
      </c>
      <c r="G29" s="1154" t="str">
        <f>VLOOKUP(B29,control[],12,FALSE)</f>
        <v>Ação de Exigir Contas</v>
      </c>
      <c r="H29" s="1154" t="str">
        <f>VLOOKUP(B29,control[],13,FALSE)</f>
        <v>Condomínio</v>
      </c>
      <c r="I29" s="1154" t="str">
        <f>VLOOKUP(B29,control[],22,FALSE)</f>
        <v>Condomínio</v>
      </c>
      <c r="J29" s="1153" t="s">
        <v>2888</v>
      </c>
      <c r="K29" s="1154" t="s">
        <v>2857</v>
      </c>
      <c r="L29" s="1154" t="s">
        <v>2844</v>
      </c>
      <c r="M29" s="1154" t="s">
        <v>38</v>
      </c>
      <c r="N29" s="1154" t="s">
        <v>2886</v>
      </c>
      <c r="O29" s="1152"/>
      <c r="P29" s="1155">
        <f>VLOOKUP(B29,control[],29,FALSE)</f>
        <v>0</v>
      </c>
      <c r="Q29" s="1157"/>
      <c r="R29" s="1152"/>
      <c r="S29" s="1152"/>
      <c r="T29" s="1152"/>
      <c r="U29" s="1152"/>
      <c r="V29" s="1152"/>
      <c r="W29" s="1152"/>
    </row>
    <row r="30" spans="2:29" ht="35.15" customHeight="1" x14ac:dyDescent="0.3">
      <c r="B30" s="69" t="s">
        <v>2244</v>
      </c>
      <c r="C30" s="750">
        <v>0</v>
      </c>
      <c r="D30" s="1154" t="str">
        <f>VLOOKUP(B30,control[],2,FALSE)</f>
        <v>1024955-27.2019.8.26.0224</v>
      </c>
      <c r="E30" s="1154" t="str">
        <f>VLOOKUP(B30,control[],5,FALSE)</f>
        <v>Condominio Conjunto Habitacional Por do Sol</v>
      </c>
      <c r="F30" s="1154" t="str">
        <f>VLOOKUP(B30,control[],8,FALSE)</f>
        <v>Guerino Nicola Dezuani</v>
      </c>
      <c r="G30" s="1154" t="str">
        <f>VLOOKUP(B30,control[],12,FALSE)</f>
        <v>Procedimento Comum Cível</v>
      </c>
      <c r="H30" s="1154" t="str">
        <f>VLOOKUP(B30,control[],13,FALSE)</f>
        <v>Direitos / Deveres do Condôminio</v>
      </c>
      <c r="I30" s="1154" t="str">
        <f>VLOOKUP(B30,control[],22,FALSE)</f>
        <v>Condomínio</v>
      </c>
      <c r="J30" s="1153" t="s">
        <v>2888</v>
      </c>
      <c r="K30" s="1154" t="s">
        <v>2857</v>
      </c>
      <c r="L30" s="1154" t="s">
        <v>2844</v>
      </c>
      <c r="M30" s="1154" t="s">
        <v>38</v>
      </c>
      <c r="N30" s="1154" t="s">
        <v>2886</v>
      </c>
      <c r="O30" s="1152"/>
      <c r="P30" s="1155">
        <f>VLOOKUP(B30,control[],29,FALSE)</f>
        <v>0</v>
      </c>
      <c r="Q30" s="1157"/>
      <c r="R30" s="1152"/>
      <c r="S30" s="1152"/>
      <c r="T30" s="1152"/>
      <c r="U30" s="1152"/>
      <c r="V30" s="1152"/>
      <c r="W30" s="1152"/>
    </row>
    <row r="31" spans="2:29" ht="35.15" customHeight="1" x14ac:dyDescent="0.3">
      <c r="B31" s="69" t="s">
        <v>2250</v>
      </c>
      <c r="C31" s="750">
        <v>0</v>
      </c>
      <c r="D31" s="1154" t="str">
        <f>VLOOKUP(B31,control[],2,FALSE)</f>
        <v>1011829-07.2019.8.26.0224</v>
      </c>
      <c r="E31" s="1154" t="str">
        <f>VLOOKUP(B31,control[],5,FALSE)</f>
        <v>Condomínio Residencial Bom Clima</v>
      </c>
      <c r="F31" s="1154" t="str">
        <f>VLOOKUP(B31,control[],8,FALSE)</f>
        <v>Delomo Administradora de Condomínios e Kelly Cristina Vascão</v>
      </c>
      <c r="G31" s="1154" t="str">
        <f>VLOOKUP(B31,control[],12,FALSE)</f>
        <v>Procedimento Comum Cível</v>
      </c>
      <c r="H31" s="1154" t="str">
        <f>VLOOKUP(B31,control[],13,FALSE)</f>
        <v>Indenização por Danos Morais</v>
      </c>
      <c r="I31" s="1154" t="str">
        <f>VLOOKUP(B31,control[],22,FALSE)</f>
        <v>Condomínio</v>
      </c>
      <c r="J31" s="1153" t="s">
        <v>2888</v>
      </c>
      <c r="K31" s="1154" t="s">
        <v>2857</v>
      </c>
      <c r="L31" s="1154" t="s">
        <v>2844</v>
      </c>
      <c r="M31" s="1154" t="s">
        <v>38</v>
      </c>
      <c r="N31" s="1154" t="s">
        <v>2886</v>
      </c>
      <c r="O31" s="1152"/>
      <c r="P31" s="1155">
        <f>VLOOKUP(B31,control[],29,FALSE)</f>
        <v>0</v>
      </c>
      <c r="Q31" s="1157"/>
      <c r="R31" s="1152"/>
      <c r="S31" s="1152"/>
      <c r="T31" s="1152"/>
      <c r="U31" s="1152"/>
      <c r="V31" s="1152"/>
      <c r="W31" s="1152"/>
    </row>
    <row r="32" spans="2:29" ht="35.15" customHeight="1" x14ac:dyDescent="0.3">
      <c r="B32" s="730"/>
      <c r="C32" s="750"/>
      <c r="D32" s="1154"/>
      <c r="E32" s="1154"/>
      <c r="F32" s="1154"/>
      <c r="G32" s="1154"/>
      <c r="H32" s="1154"/>
      <c r="I32" s="1154"/>
      <c r="J32" s="1153"/>
      <c r="K32" s="1154"/>
      <c r="L32" s="1154"/>
      <c r="M32" s="1154"/>
      <c r="N32" s="1154"/>
      <c r="O32" s="1152"/>
      <c r="P32" s="1155"/>
      <c r="Q32" s="1157"/>
      <c r="R32" s="1152"/>
      <c r="S32" s="1152"/>
      <c r="T32" s="1152"/>
      <c r="U32" s="1152"/>
      <c r="V32" s="1152"/>
      <c r="W32" s="1152"/>
    </row>
    <row r="33" spans="2:29" ht="10" customHeight="1" x14ac:dyDescent="0.3">
      <c r="B33" s="1149"/>
      <c r="C33" s="1150"/>
      <c r="D33" s="1167"/>
      <c r="E33" s="1167"/>
      <c r="F33" s="1167"/>
      <c r="G33" s="1167"/>
      <c r="H33" s="1167"/>
      <c r="I33" s="1167"/>
      <c r="J33" s="1170"/>
      <c r="K33" s="1167"/>
      <c r="L33" s="1167"/>
      <c r="M33" s="1167"/>
      <c r="N33" s="1167"/>
      <c r="O33" s="1166"/>
      <c r="P33" s="1168"/>
      <c r="Q33" s="1169"/>
      <c r="R33" s="1166"/>
      <c r="S33" s="1166"/>
      <c r="T33" s="1166"/>
      <c r="U33" s="1166"/>
      <c r="V33" s="1166"/>
      <c r="W33" s="1166"/>
    </row>
    <row r="34" spans="2:29" ht="45" customHeight="1" x14ac:dyDescent="0.3">
      <c r="B34" s="1172"/>
      <c r="C34" s="1173"/>
      <c r="D34" s="1160"/>
      <c r="E34" s="1160"/>
      <c r="F34" s="1160"/>
      <c r="G34" s="1160"/>
      <c r="H34" s="1160"/>
      <c r="I34" s="1178" t="s">
        <v>3100</v>
      </c>
      <c r="J34" s="1174"/>
      <c r="K34" s="1160"/>
      <c r="L34" s="1175"/>
      <c r="M34" s="1160"/>
      <c r="N34" s="1160"/>
      <c r="O34" s="1175"/>
      <c r="P34" s="1176"/>
      <c r="Q34" s="1177"/>
      <c r="R34" s="1175"/>
      <c r="S34" s="1175"/>
      <c r="T34" s="1175"/>
      <c r="U34" s="1175"/>
      <c r="V34" s="1175"/>
      <c r="W34" s="1175"/>
    </row>
    <row r="35" spans="2:29" ht="10" customHeight="1" x14ac:dyDescent="0.3">
      <c r="B35" s="1165"/>
      <c r="C35" s="1150"/>
      <c r="D35" s="1151"/>
      <c r="E35" s="1151"/>
      <c r="F35" s="1151"/>
      <c r="G35" s="1151"/>
      <c r="H35" s="1151"/>
      <c r="I35" s="1171"/>
      <c r="J35" s="1166"/>
      <c r="K35" s="1166"/>
      <c r="L35" s="1151"/>
      <c r="M35" s="1167"/>
      <c r="N35" s="1151"/>
      <c r="O35" s="1151"/>
      <c r="P35" s="1168" t="e">
        <f>VLOOKUP(B35,control[],29,FALSE)</f>
        <v>#N/A</v>
      </c>
      <c r="Q35" s="1169"/>
      <c r="R35" s="1151"/>
      <c r="S35" s="1151"/>
      <c r="T35" s="1151"/>
      <c r="U35" s="1151"/>
      <c r="V35" s="1151"/>
      <c r="W35" s="1151"/>
    </row>
    <row r="36" spans="2:29" ht="35.15" customHeight="1" x14ac:dyDescent="0.3">
      <c r="B36" s="69" t="s">
        <v>2018</v>
      </c>
      <c r="C36" s="750">
        <v>0</v>
      </c>
      <c r="D36" s="1154" t="str">
        <f>VLOOKUP(B36,control[],2,FALSE)</f>
        <v>5031844-61.2018.4.03.6100</v>
      </c>
      <c r="E36" s="1154" t="str">
        <f>VLOOKUP(B36,control[],5,FALSE)</f>
        <v>Somague Engenharia S/A do Brasil</v>
      </c>
      <c r="F36" s="1154" t="str">
        <f>VLOOKUP(B36,control[],8,FALSE)</f>
        <v>União Federal / Fazenda Nacional</v>
      </c>
      <c r="G36" s="1154" t="str">
        <f>VLOOKUP(B36,control[],12,FALSE)</f>
        <v>Procedimento Comum</v>
      </c>
      <c r="H36" s="1154" t="str">
        <f>VLOOKUP(B36,control[],13,FALSE)</f>
        <v>Compensação de Prejuízos | IRPJ/Contribuições Sociais</v>
      </c>
      <c r="I36" s="1154" t="str">
        <f>VLOOKUP(B36,control[],22,FALSE)</f>
        <v>TRIB_F_IRPJ_CSLL, Compensação de Prejuízo_Contribuições Sociais</v>
      </c>
      <c r="J36" s="1153" t="s">
        <v>3004</v>
      </c>
      <c r="K36" s="1154" t="s">
        <v>2857</v>
      </c>
      <c r="L36" s="1154" t="s">
        <v>2844</v>
      </c>
      <c r="M36" s="1154" t="s">
        <v>20</v>
      </c>
      <c r="N36" s="1154" t="s">
        <v>2883</v>
      </c>
      <c r="O36" s="1152"/>
      <c r="P36" s="1157">
        <f>VLOOKUP(B36,control[],28,FALSE)</f>
        <v>5000</v>
      </c>
      <c r="Q36" s="1157">
        <v>2500</v>
      </c>
      <c r="R36" s="1157">
        <v>2500</v>
      </c>
      <c r="S36" s="1163">
        <v>44504</v>
      </c>
      <c r="T36" s="1184" t="s">
        <v>3110</v>
      </c>
      <c r="U36" s="1158"/>
      <c r="V36" s="1158"/>
      <c r="W36" s="1158"/>
    </row>
    <row r="37" spans="2:29" ht="35.15" customHeight="1" x14ac:dyDescent="0.3">
      <c r="B37" s="69" t="s">
        <v>2038</v>
      </c>
      <c r="C37" s="750">
        <v>0</v>
      </c>
      <c r="D37" s="1154" t="str">
        <f>VLOOKUP(B37,control[],2,FALSE)</f>
        <v>0018002-85.2018.8.26.0002</v>
      </c>
      <c r="E37" s="1154" t="str">
        <f>VLOOKUP(B37,control[],5,FALSE)</f>
        <v>Condominio do Edifício Melia Confort Berrini</v>
      </c>
      <c r="F37" s="1154" t="str">
        <f>VLOOKUP(B37,control[],8,FALSE)</f>
        <v>Carlos Amadeu Schauff e outra</v>
      </c>
      <c r="G37" s="1154" t="str">
        <f>VLOOKUP(B37,control[],12,FALSE)</f>
        <v>Cumprimento de Sentença</v>
      </c>
      <c r="H37" s="1154" t="str">
        <f>VLOOKUP(B37,control[],13,FALSE)</f>
        <v>Condomínio</v>
      </c>
      <c r="I37" s="1154" t="str">
        <f>VLOOKUP(B37,control[],22,FALSE)</f>
        <v>Condomínio</v>
      </c>
      <c r="J37" s="1153" t="s">
        <v>3004</v>
      </c>
      <c r="K37" s="1154" t="s">
        <v>2857</v>
      </c>
      <c r="L37" s="1154" t="s">
        <v>2891</v>
      </c>
      <c r="M37" s="1154" t="s">
        <v>20</v>
      </c>
      <c r="N37" s="1154" t="s">
        <v>2886</v>
      </c>
      <c r="O37" s="1152"/>
      <c r="P37" s="1155">
        <f>VLOOKUP(B37,control[],28,FALSE)</f>
        <v>3500</v>
      </c>
      <c r="Q37" s="1157">
        <v>750</v>
      </c>
      <c r="R37" s="1157">
        <v>750</v>
      </c>
      <c r="S37" s="1163">
        <v>44465</v>
      </c>
      <c r="T37" s="1184" t="s">
        <v>2905</v>
      </c>
      <c r="U37" s="1158"/>
      <c r="V37" s="1158"/>
      <c r="W37" s="1158"/>
    </row>
    <row r="38" spans="2:29" ht="35.15" customHeight="1" x14ac:dyDescent="0.3">
      <c r="B38" s="69" t="s">
        <v>2144</v>
      </c>
      <c r="C38" s="750">
        <v>0</v>
      </c>
      <c r="D38" s="1154" t="str">
        <f>VLOOKUP(B38,control[],2,FALSE)</f>
        <v>5020166-94.2018.4.03.6182</v>
      </c>
      <c r="E38" s="1154" t="str">
        <f>VLOOKUP(B38,control[],5,FALSE)</f>
        <v>Voith Paper Máquinas e Equipamentos Ltda.</v>
      </c>
      <c r="F38" s="1154" t="str">
        <f>VLOOKUP(B38,control[],8,FALSE)</f>
        <v>União Federal / Fazenda Nacional</v>
      </c>
      <c r="G38" s="1154" t="str">
        <f>VLOOKUP(B38,control[],12,FALSE)</f>
        <v>Embargos à Execução Fiscal</v>
      </c>
      <c r="H38" s="1154" t="str">
        <f>VLOOKUP(B38,control[],13,FALSE)</f>
        <v>Imposto de Renda Pessoa Jurídica</v>
      </c>
      <c r="I38" s="1154" t="str">
        <f>VLOOKUP(B38,control[],22,FALSE)</f>
        <v>TRIB_F_IRPJ_Retido na fonte_Contribuições Sociais</v>
      </c>
      <c r="J38" s="1153" t="s">
        <v>3099</v>
      </c>
      <c r="K38" s="1154" t="s">
        <v>2857</v>
      </c>
      <c r="L38" s="1154" t="s">
        <v>2844</v>
      </c>
      <c r="M38" s="1154" t="s">
        <v>20</v>
      </c>
      <c r="N38" s="1154" t="s">
        <v>2883</v>
      </c>
      <c r="P38" s="1155">
        <f>VLOOKUP(B38,control[],28,FALSE)</f>
        <v>10000</v>
      </c>
      <c r="Q38" s="1183" t="s">
        <v>2892</v>
      </c>
      <c r="R38" s="1157">
        <v>2236.1799999999998</v>
      </c>
      <c r="S38" s="1163">
        <v>44455</v>
      </c>
      <c r="T38" s="1185" t="s">
        <v>3103</v>
      </c>
    </row>
    <row r="39" spans="2:29" ht="35.15" customHeight="1" x14ac:dyDescent="0.3">
      <c r="B39" s="69" t="s">
        <v>2102</v>
      </c>
      <c r="C39" s="750">
        <v>0</v>
      </c>
      <c r="D39" s="1154" t="str">
        <f>VLOOKUP(B39,control[],2,FALSE)</f>
        <v>5022671-24.2019.4.03.6182</v>
      </c>
      <c r="E39" s="1154" t="str">
        <f>VLOOKUP(B39,control[],5,FALSE)</f>
        <v>Mega Pinturas Ltda.</v>
      </c>
      <c r="F39" s="1154" t="str">
        <f>VLOOKUP(B39,control[],8,FALSE)</f>
        <v>União Federal / Fazenda Nacional</v>
      </c>
      <c r="G39" s="1154" t="str">
        <f>VLOOKUP(B39,control[],12,FALSE)</f>
        <v>Embargos à Execução Fiscal</v>
      </c>
      <c r="H39" s="1154" t="str">
        <f>VLOOKUP(B39,control[],13,FALSE)</f>
        <v>ISS (Imposto sobre Serviços)</v>
      </c>
      <c r="I39" s="1154" t="str">
        <f>VLOOKUP(B39,control[],22,FALSE)</f>
        <v>TRIB_F_Exclusão de ISS na BC do PIS/Cofins</v>
      </c>
      <c r="J39" s="1153" t="s">
        <v>3099</v>
      </c>
      <c r="K39" s="1154" t="s">
        <v>2857</v>
      </c>
      <c r="L39" s="1154" t="s">
        <v>2844</v>
      </c>
      <c r="M39" s="1154" t="s">
        <v>20</v>
      </c>
      <c r="N39" s="1154" t="s">
        <v>2883</v>
      </c>
      <c r="P39" s="1155">
        <f>VLOOKUP(B39,control[],28,FALSE)</f>
        <v>10000</v>
      </c>
      <c r="Q39" s="1183" t="s">
        <v>2892</v>
      </c>
      <c r="R39" s="1157">
        <v>2247.4299999999998</v>
      </c>
      <c r="S39" s="1163">
        <v>44537</v>
      </c>
      <c r="T39" s="1185" t="s">
        <v>3104</v>
      </c>
    </row>
    <row r="40" spans="2:29" ht="35.15" customHeight="1" x14ac:dyDescent="0.3">
      <c r="B40" s="69" t="s">
        <v>2039</v>
      </c>
      <c r="C40" s="750">
        <v>0</v>
      </c>
      <c r="D40" s="1154" t="str">
        <f>VLOOKUP(B40,control[],2,FALSE)</f>
        <v>1007474-20.2019.8.26.0008</v>
      </c>
      <c r="E40" s="1154" t="str">
        <f>VLOOKUP(B40,control[],5,FALSE)</f>
        <v>Lair Rodrigues de Oliveira Junior</v>
      </c>
      <c r="F40" s="1154" t="str">
        <f>VLOOKUP(B40,control[],8,FALSE)</f>
        <v>Marques Assessoria Técnica Contábil Ltda - ME</v>
      </c>
      <c r="G40" s="1154" t="str">
        <f>VLOOKUP(B40,control[],12,FALSE)</f>
        <v>Procedimento Comum Cível</v>
      </c>
      <c r="H40" s="1154" t="str">
        <f>VLOOKUP(B40,control[],13,FALSE)</f>
        <v>Indenização por Dano Material</v>
      </c>
      <c r="I40" s="1154" t="str">
        <f>VLOOKUP(B40,control[],22,FALSE)</f>
        <v>Lucros Cessantes</v>
      </c>
      <c r="J40" s="1186" t="s">
        <v>3111</v>
      </c>
      <c r="K40" s="1154" t="s">
        <v>2857</v>
      </c>
      <c r="L40" s="1154" t="s">
        <v>2844</v>
      </c>
      <c r="M40" s="1154" t="s">
        <v>20</v>
      </c>
      <c r="N40" s="1154" t="s">
        <v>2883</v>
      </c>
      <c r="P40" s="1155">
        <f>VLOOKUP(B40,control[],28,FALSE)</f>
        <v>8000</v>
      </c>
      <c r="Q40" s="1183" t="s">
        <v>3106</v>
      </c>
      <c r="R40" s="1157">
        <v>2610</v>
      </c>
      <c r="S40" s="1163">
        <v>44536</v>
      </c>
      <c r="T40" s="1185" t="s">
        <v>3107</v>
      </c>
    </row>
    <row r="41" spans="2:29" ht="35.15" customHeight="1" x14ac:dyDescent="0.3">
      <c r="B41" s="69" t="s">
        <v>2040</v>
      </c>
      <c r="C41" s="750">
        <v>0</v>
      </c>
      <c r="D41" s="1154" t="str">
        <f>VLOOKUP(B41,control[],2,FALSE)</f>
        <v>1043808-26.2015.8.26.0224</v>
      </c>
      <c r="E41" s="1154" t="str">
        <f>VLOOKUP(B41,control[],5,FALSE)</f>
        <v>Spr Indústria de Confecção S.A.</v>
      </c>
      <c r="F41" s="1154" t="str">
        <f>VLOOKUP(B41,control[],8,FALSE)</f>
        <v>Porto Seguro Companhia de Seguros Gerais e outra</v>
      </c>
      <c r="G41" s="1154" t="str">
        <f>VLOOKUP(B41,control[],12,FALSE)</f>
        <v>Procedimento Comum Cível</v>
      </c>
      <c r="H41" s="1154" t="str">
        <f>VLOOKUP(B41,control[],13,FALSE)</f>
        <v>Direito do Consumidor</v>
      </c>
      <c r="I41" s="1154" t="str">
        <f>VLOOKUP(B41,control[],22,FALSE)</f>
        <v>Perícia</v>
      </c>
      <c r="J41" s="1186" t="s">
        <v>3111</v>
      </c>
      <c r="K41" s="1154" t="s">
        <v>2857</v>
      </c>
      <c r="L41" s="1154" t="s">
        <v>2844</v>
      </c>
      <c r="M41" s="1154" t="s">
        <v>20</v>
      </c>
      <c r="N41" s="1154" t="s">
        <v>2883</v>
      </c>
      <c r="P41" s="1155">
        <f>VLOOKUP(B41,control[],28,FALSE)</f>
        <v>4150</v>
      </c>
      <c r="Q41" s="1183" t="s">
        <v>3106</v>
      </c>
      <c r="R41" s="1157">
        <v>1120.5</v>
      </c>
      <c r="S41" s="1163">
        <v>44509</v>
      </c>
      <c r="T41" s="1185" t="s">
        <v>3108</v>
      </c>
    </row>
    <row r="42" spans="2:29" ht="35.15" customHeight="1" x14ac:dyDescent="0.3">
      <c r="B42" s="69" t="s">
        <v>2052</v>
      </c>
      <c r="C42" s="750">
        <v>0</v>
      </c>
      <c r="D42" s="1154" t="str">
        <f>VLOOKUP(B42,control[],2,FALSE)</f>
        <v>1054254-36.2019.8.26.0002</v>
      </c>
      <c r="E42" s="1154" t="str">
        <f>VLOOKUP(B42,control[],5,FALSE)</f>
        <v>Wjstek Tecnologia e Comércio de Equipamentos Eletrônicos EIRELI</v>
      </c>
      <c r="F42" s="1154" t="str">
        <f>VLOOKUP(B42,control[],8,FALSE)</f>
        <v>Telefônica Brasil S/A</v>
      </c>
      <c r="G42" s="1154" t="str">
        <f>VLOOKUP(B42,control[],12,FALSE)</f>
        <v>Procedimento Comum Cível</v>
      </c>
      <c r="H42" s="1154" t="str">
        <f>VLOOKUP(B42,control[],13,FALSE)</f>
        <v>Prestação de Serviços / Indenização por Dano Material, Indenização por Dano Moral</v>
      </c>
      <c r="I42" s="1154" t="str">
        <f>VLOOKUP(B42,control[],22,FALSE)</f>
        <v>Telefonia</v>
      </c>
      <c r="J42" s="1186" t="s">
        <v>3113</v>
      </c>
      <c r="K42" s="1154" t="s">
        <v>2857</v>
      </c>
      <c r="L42" s="1154" t="s">
        <v>2844</v>
      </c>
      <c r="M42" s="1154" t="s">
        <v>20</v>
      </c>
      <c r="N42" s="1154" t="s">
        <v>2883</v>
      </c>
      <c r="P42" s="1155">
        <f>VLOOKUP(B42,control[],28,FALSE)</f>
        <v>3000</v>
      </c>
      <c r="Q42" s="1183" t="s">
        <v>2892</v>
      </c>
      <c r="R42" s="1157">
        <v>637.5</v>
      </c>
      <c r="S42" s="1163">
        <v>44477</v>
      </c>
      <c r="T42" s="1185" t="s">
        <v>3114</v>
      </c>
    </row>
    <row r="43" spans="2:29" ht="35.15" customHeight="1" x14ac:dyDescent="0.3">
      <c r="B43" s="69" t="s">
        <v>1949</v>
      </c>
      <c r="C43" s="750">
        <v>0</v>
      </c>
      <c r="D43" s="1154" t="str">
        <f>VLOOKUP(B43,control[],2,FALSE)</f>
        <v>1001359-69.2017.8.26.0002</v>
      </c>
      <c r="E43" s="1154" t="str">
        <f>VLOOKUP(B43,control[],5,FALSE)</f>
        <v>Banco do Brasil S/A</v>
      </c>
      <c r="F43" s="1154" t="str">
        <f>VLOOKUP(B43,control[],8,FALSE)</f>
        <v>Resulta Inteligência de Negócios Ltda. e outros</v>
      </c>
      <c r="G43" s="1154" t="str">
        <f>VLOOKUP(B43,control[],12,FALSE)</f>
        <v>Monitória</v>
      </c>
      <c r="H43" s="1154" t="str">
        <f>VLOOKUP(B43,control[],13,FALSE)</f>
        <v>Contratos Bancários</v>
      </c>
      <c r="I43" s="1154" t="str">
        <f>VLOOKUP(B43,control[],22,FALSE)</f>
        <v>FIN</v>
      </c>
      <c r="J43" s="1186" t="s">
        <v>3112</v>
      </c>
      <c r="K43" s="1154" t="s">
        <v>2857</v>
      </c>
      <c r="L43" s="1154" t="s">
        <v>2844</v>
      </c>
      <c r="M43" s="1154" t="s">
        <v>20</v>
      </c>
      <c r="N43" s="1154" t="s">
        <v>2893</v>
      </c>
      <c r="P43" s="1155">
        <f>VLOOKUP(B43,control[],28,FALSE)</f>
        <v>3000</v>
      </c>
      <c r="Q43" s="1183" t="s">
        <v>2894</v>
      </c>
      <c r="R43" s="1157">
        <v>543.75</v>
      </c>
      <c r="S43" s="1163">
        <v>44461</v>
      </c>
      <c r="T43" s="1185" t="s">
        <v>3109</v>
      </c>
    </row>
    <row r="44" spans="2:29" ht="35.15" customHeight="1" x14ac:dyDescent="0.3">
      <c r="B44" s="753"/>
      <c r="C44" s="750"/>
      <c r="I44" s="1179"/>
      <c r="J44" s="1179"/>
      <c r="K44" s="1179"/>
      <c r="L44" s="1180"/>
      <c r="M44" s="1180"/>
      <c r="P44" s="1181"/>
      <c r="Q44" s="1182"/>
    </row>
    <row r="45" spans="2:29" ht="10" customHeight="1" x14ac:dyDescent="0.3">
      <c r="B45" s="1149"/>
      <c r="C45" s="750"/>
      <c r="D45" s="1167"/>
      <c r="E45" s="1167"/>
      <c r="F45" s="1167"/>
      <c r="G45" s="1167"/>
      <c r="H45" s="1167"/>
      <c r="I45" s="1167"/>
      <c r="J45" s="1170"/>
      <c r="K45" s="1167"/>
      <c r="L45" s="1167"/>
      <c r="M45" s="1167"/>
      <c r="N45" s="1167"/>
      <c r="O45" s="1166"/>
      <c r="P45" s="1168" t="e">
        <v>#REF!</v>
      </c>
      <c r="Q45" s="1169"/>
      <c r="R45" s="1166"/>
      <c r="S45" s="1166"/>
      <c r="T45" s="1166"/>
      <c r="U45" s="1166"/>
      <c r="V45" s="1166"/>
      <c r="W45" s="1166"/>
    </row>
    <row r="46" spans="2:29" ht="45" customHeight="1" x14ac:dyDescent="0.35">
      <c r="B46" s="1172"/>
      <c r="C46" s="750"/>
      <c r="D46" s="1160"/>
      <c r="E46" s="1160"/>
      <c r="F46" s="1160"/>
      <c r="G46" s="1160"/>
      <c r="H46" s="1160"/>
      <c r="I46" s="1178" t="s">
        <v>3101</v>
      </c>
      <c r="J46" s="1174"/>
      <c r="K46" s="1160"/>
      <c r="L46" s="1175"/>
      <c r="M46" s="1160"/>
      <c r="N46" s="1160"/>
      <c r="O46" s="1175"/>
      <c r="P46" s="1176"/>
      <c r="Q46" s="1177"/>
      <c r="R46" s="1175"/>
      <c r="S46" s="1175"/>
      <c r="T46" s="1175"/>
      <c r="U46" s="1175"/>
      <c r="V46" s="1175"/>
      <c r="W46" s="1175"/>
      <c r="Z46"/>
      <c r="AA46"/>
      <c r="AB46"/>
    </row>
    <row r="47" spans="2:29" ht="10" customHeight="1" x14ac:dyDescent="0.35">
      <c r="B47" s="1165"/>
      <c r="C47" s="750"/>
      <c r="D47" s="1151"/>
      <c r="E47" s="1151"/>
      <c r="F47" s="1151"/>
      <c r="G47" s="1151"/>
      <c r="H47" s="1151"/>
      <c r="I47" s="1171"/>
      <c r="J47" s="1166"/>
      <c r="K47" s="1166"/>
      <c r="L47" s="1151"/>
      <c r="M47" s="1167"/>
      <c r="N47" s="1151"/>
      <c r="O47" s="1151"/>
      <c r="P47" s="1168" t="e">
        <f>VLOOKUP(B47,control[],29,FALSE)</f>
        <v>#N/A</v>
      </c>
      <c r="Q47" s="1169"/>
      <c r="R47" s="1151"/>
      <c r="S47" s="1151"/>
      <c r="T47" s="1151"/>
      <c r="U47" s="1151"/>
      <c r="V47" s="1151"/>
      <c r="W47" s="1151"/>
      <c r="Z47"/>
      <c r="AA47"/>
      <c r="AB47"/>
      <c r="AC47"/>
    </row>
    <row r="48" spans="2:29" ht="35.15" customHeight="1" x14ac:dyDescent="0.35">
      <c r="B48" s="69" t="s">
        <v>2113</v>
      </c>
      <c r="C48" s="750">
        <v>0</v>
      </c>
      <c r="D48" s="1154" t="str">
        <f>VLOOKUP(B48,control[],2,FALSE)</f>
        <v>1005733-67.2020.8.26.0053</v>
      </c>
      <c r="E48" s="1154" t="str">
        <f>VLOOKUP(B48,control[],5,FALSE)</f>
        <v>SPS – Suprimentos para Siderurgia Ltda.</v>
      </c>
      <c r="F48" s="1154" t="str">
        <f>VLOOKUP(B48,control[],8,FALSE)</f>
        <v>Fazenda Pública do Estado de São Paulo</v>
      </c>
      <c r="G48" s="1154" t="str">
        <f>VLOOKUP(B48,control[],12,FALSE)</f>
        <v>Procedimento Comum Cível</v>
      </c>
      <c r="H48" s="1154" t="str">
        <f>VLOOKUP(B48,control[],13,FALSE)</f>
        <v xml:space="preserve"> Anulação de Débito Fiscal</v>
      </c>
      <c r="I48" s="1154" t="str">
        <f>VLOOKUP(B48,control[],22,FALSE)</f>
        <v>TRIB_E_ICMS_CIRC_MERC</v>
      </c>
      <c r="J48" s="1153" t="s">
        <v>3099</v>
      </c>
      <c r="K48" s="1154" t="s">
        <v>2857</v>
      </c>
      <c r="L48" s="1154" t="s">
        <v>2844</v>
      </c>
      <c r="M48" s="1154" t="s">
        <v>20</v>
      </c>
      <c r="N48" s="1154" t="s">
        <v>2883</v>
      </c>
      <c r="P48" s="1155">
        <f>VLOOKUP(B48,control[],28,FALSE)</f>
        <v>2700</v>
      </c>
      <c r="Q48" s="1183" t="s">
        <v>2892</v>
      </c>
      <c r="AC48"/>
    </row>
    <row r="49" spans="2:17" ht="35.15" customHeight="1" x14ac:dyDescent="0.3">
      <c r="B49" s="753"/>
      <c r="C49" s="750"/>
      <c r="I49" s="1179"/>
      <c r="J49" s="1179"/>
      <c r="K49" s="1179"/>
      <c r="L49" s="1180"/>
      <c r="M49" s="1180"/>
      <c r="P49" s="1181"/>
      <c r="Q49" s="1182"/>
    </row>
    <row r="50" spans="2:17" ht="35.15" customHeight="1" x14ac:dyDescent="0.3">
      <c r="B50" s="753"/>
      <c r="C50" s="750"/>
      <c r="I50" s="1179"/>
      <c r="J50" s="1179"/>
      <c r="K50" s="1179"/>
      <c r="L50" s="1180"/>
      <c r="M50" s="1180"/>
      <c r="P50" s="1181"/>
      <c r="Q50" s="1182"/>
    </row>
    <row r="51" spans="2:17" ht="35.15" customHeight="1" x14ac:dyDescent="0.3">
      <c r="B51" s="753"/>
      <c r="C51" s="750"/>
      <c r="I51" s="1179"/>
      <c r="J51" s="1179"/>
      <c r="K51" s="1179"/>
      <c r="L51" s="1180"/>
      <c r="M51" s="1180"/>
      <c r="P51" s="1181"/>
      <c r="Q51" s="1182"/>
    </row>
    <row r="52" spans="2:17" ht="35.15" customHeight="1" x14ac:dyDescent="0.3">
      <c r="B52" s="753"/>
      <c r="C52" s="750"/>
      <c r="I52" s="1179"/>
      <c r="J52" s="1179"/>
      <c r="K52" s="1179"/>
      <c r="L52" s="1180"/>
      <c r="M52" s="1180"/>
      <c r="P52" s="1181"/>
      <c r="Q52" s="1182"/>
    </row>
    <row r="53" spans="2:17" ht="35.15" customHeight="1" x14ac:dyDescent="0.3">
      <c r="B53" s="753"/>
      <c r="C53" s="750"/>
      <c r="I53" s="1179"/>
      <c r="J53" s="1179"/>
      <c r="K53" s="1179"/>
      <c r="L53" s="1180"/>
      <c r="M53" s="1180"/>
      <c r="P53" s="1181"/>
      <c r="Q53" s="1182"/>
    </row>
    <row r="54" spans="2:17" ht="35.15" customHeight="1" x14ac:dyDescent="0.35"/>
    <row r="55" spans="2:17" ht="35.15" customHeight="1" x14ac:dyDescent="0.35"/>
    <row r="56" spans="2:17" ht="35.15" customHeight="1" x14ac:dyDescent="0.35"/>
    <row r="57" spans="2:17" ht="35.15" customHeight="1" x14ac:dyDescent="0.35"/>
    <row r="58" spans="2:17" ht="35.15" customHeight="1" x14ac:dyDescent="0.35"/>
    <row r="59" spans="2:17" ht="35.15" customHeight="1" x14ac:dyDescent="0.35"/>
    <row r="60" spans="2:17" ht="35.15" customHeight="1" x14ac:dyDescent="0.35"/>
    <row r="61" spans="2:17" ht="20.149999999999999" customHeight="1" x14ac:dyDescent="0.35"/>
    <row r="62" spans="2:17" ht="20.149999999999999" customHeight="1" x14ac:dyDescent="0.35"/>
    <row r="63" spans="2:17" ht="35.15" customHeight="1" x14ac:dyDescent="0.35"/>
  </sheetData>
  <dataConsolidate/>
  <mergeCells count="2">
    <mergeCell ref="R1:W1"/>
    <mergeCell ref="Y18:Y19"/>
  </mergeCells>
  <conditionalFormatting sqref="C29:C33 C3:C24 C41:C47">
    <cfRule type="cellIs" dxfId="72" priority="69" operator="equal">
      <formula>0</formula>
    </cfRule>
    <cfRule type="cellIs" dxfId="71" priority="70" operator="equal">
      <formula>1</formula>
    </cfRule>
    <cfRule type="cellIs" dxfId="70" priority="71" operator="equal">
      <formula>2</formula>
    </cfRule>
    <cfRule type="cellIs" dxfId="69" priority="72" operator="equal">
      <formula>3</formula>
    </cfRule>
  </conditionalFormatting>
  <conditionalFormatting sqref="C25 C35">
    <cfRule type="cellIs" dxfId="68" priority="65" operator="equal">
      <formula>0</formula>
    </cfRule>
    <cfRule type="cellIs" dxfId="67" priority="66" operator="equal">
      <formula>1</formula>
    </cfRule>
    <cfRule type="cellIs" dxfId="66" priority="67" operator="equal">
      <formula>2</formula>
    </cfRule>
    <cfRule type="cellIs" dxfId="65" priority="68" operator="equal">
      <formula>3</formula>
    </cfRule>
  </conditionalFormatting>
  <conditionalFormatting sqref="C28">
    <cfRule type="cellIs" dxfId="64" priority="61" operator="equal">
      <formula>0</formula>
    </cfRule>
    <cfRule type="cellIs" dxfId="63" priority="62" operator="equal">
      <formula>1</formula>
    </cfRule>
    <cfRule type="cellIs" dxfId="62" priority="63" operator="equal">
      <formula>2</formula>
    </cfRule>
    <cfRule type="cellIs" dxfId="61" priority="64" operator="equal">
      <formula>3</formula>
    </cfRule>
  </conditionalFormatting>
  <conditionalFormatting sqref="C26:C34">
    <cfRule type="cellIs" dxfId="60" priority="57" operator="equal">
      <formula>0</formula>
    </cfRule>
    <cfRule type="cellIs" dxfId="59" priority="58" operator="equal">
      <formula>1</formula>
    </cfRule>
    <cfRule type="cellIs" dxfId="58" priority="59" operator="equal">
      <formula>2</formula>
    </cfRule>
    <cfRule type="cellIs" dxfId="57" priority="60" operator="equal">
      <formula>3</formula>
    </cfRule>
  </conditionalFormatting>
  <conditionalFormatting sqref="C36">
    <cfRule type="cellIs" dxfId="56" priority="45" operator="equal">
      <formula>0</formula>
    </cfRule>
    <cfRule type="cellIs" dxfId="55" priority="46" operator="equal">
      <formula>1</formula>
    </cfRule>
    <cfRule type="cellIs" dxfId="54" priority="47" operator="equal">
      <formula>2</formula>
    </cfRule>
    <cfRule type="cellIs" dxfId="53" priority="48" operator="equal">
      <formula>3</formula>
    </cfRule>
  </conditionalFormatting>
  <conditionalFormatting sqref="C36">
    <cfRule type="cellIs" dxfId="52" priority="41" operator="equal">
      <formula>0</formula>
    </cfRule>
    <cfRule type="cellIs" dxfId="51" priority="42" operator="equal">
      <formula>1</formula>
    </cfRule>
    <cfRule type="cellIs" dxfId="50" priority="43" operator="equal">
      <formula>2</formula>
    </cfRule>
    <cfRule type="cellIs" dxfId="49" priority="44" operator="equal">
      <formula>3</formula>
    </cfRule>
  </conditionalFormatting>
  <conditionalFormatting sqref="C36:C40">
    <cfRule type="cellIs" dxfId="48" priority="37" operator="equal">
      <formula>0</formula>
    </cfRule>
    <cfRule type="cellIs" dxfId="47" priority="38" operator="equal">
      <formula>1</formula>
    </cfRule>
    <cfRule type="cellIs" dxfId="46" priority="39" operator="equal">
      <formula>2</formula>
    </cfRule>
    <cfRule type="cellIs" dxfId="45" priority="40" operator="equal">
      <formula>3</formula>
    </cfRule>
  </conditionalFormatting>
  <conditionalFormatting sqref="C36:C40">
    <cfRule type="cellIs" dxfId="44" priority="33" operator="equal">
      <formula>0</formula>
    </cfRule>
    <cfRule type="cellIs" dxfId="43" priority="34" operator="equal">
      <formula>1</formula>
    </cfRule>
    <cfRule type="cellIs" dxfId="42" priority="35" operator="equal">
      <formula>2</formula>
    </cfRule>
    <cfRule type="cellIs" dxfId="41" priority="36" operator="equal">
      <formula>3</formula>
    </cfRule>
  </conditionalFormatting>
  <conditionalFormatting sqref="C49:C53">
    <cfRule type="cellIs" dxfId="40" priority="9" operator="equal">
      <formula>0</formula>
    </cfRule>
    <cfRule type="cellIs" dxfId="39" priority="10" operator="equal">
      <formula>1</formula>
    </cfRule>
    <cfRule type="cellIs" dxfId="38" priority="11" operator="equal">
      <formula>2</formula>
    </cfRule>
    <cfRule type="cellIs" dxfId="37" priority="12" operator="equal">
      <formula>3</formula>
    </cfRule>
  </conditionalFormatting>
  <conditionalFormatting sqref="C49:C53">
    <cfRule type="cellIs" dxfId="36" priority="13" operator="equal">
      <formula>0</formula>
    </cfRule>
    <cfRule type="cellIs" dxfId="35" priority="14" operator="equal">
      <formula>1</formula>
    </cfRule>
    <cfRule type="cellIs" dxfId="34" priority="15" operator="equal">
      <formula>2</formula>
    </cfRule>
    <cfRule type="cellIs" dxfId="33" priority="16" operator="equal">
      <formula>3</formula>
    </cfRule>
  </conditionalFormatting>
  <conditionalFormatting sqref="C48">
    <cfRule type="cellIs" dxfId="32" priority="5" operator="equal">
      <formula>0</formula>
    </cfRule>
    <cfRule type="cellIs" dxfId="31" priority="6" operator="equal">
      <formula>1</formula>
    </cfRule>
    <cfRule type="cellIs" dxfId="30" priority="7" operator="equal">
      <formula>2</formula>
    </cfRule>
    <cfRule type="cellIs" dxfId="29" priority="8" operator="equal">
      <formula>3</formula>
    </cfRule>
  </conditionalFormatting>
  <conditionalFormatting sqref="C48">
    <cfRule type="cellIs" dxfId="28" priority="1" operator="equal">
      <formula>0</formula>
    </cfRule>
    <cfRule type="cellIs" dxfId="27" priority="2" operator="equal">
      <formula>1</formula>
    </cfRule>
    <cfRule type="cellIs" dxfId="26" priority="3" operator="equal">
      <formula>2</formula>
    </cfRule>
    <cfRule type="cellIs" dxfId="25" priority="4" operator="equal">
      <formula>3</formula>
    </cfRule>
  </conditionalFormatting>
  <dataValidations count="3">
    <dataValidation type="list" allowBlank="1" showInputMessage="1" showErrorMessage="1" sqref="K45:M48 K3:M43" xr:uid="{2D7544AF-78F2-47D4-8008-241F1266DA87}">
      <formula1>$AA$3:$AA$5</formula1>
    </dataValidation>
    <dataValidation type="list" allowBlank="1" showInputMessage="1" showErrorMessage="1" sqref="L45:L48 L3:L43" xr:uid="{7A93027E-21D4-43F2-91C8-5C5EA16D68C3}">
      <formula1>$AC$4:$AC$9</formula1>
    </dataValidation>
    <dataValidation type="list" allowBlank="1" showInputMessage="1" showErrorMessage="1" sqref="N26:N34 N48 N45:N46 N4:N16 N36:N42" xr:uid="{0CDFE271-44D6-4037-86B3-FA879C7A6F8F}">
      <formula1>$Y$3:$Y$15</formula1>
    </dataValidation>
  </dataValidations>
  <printOptions horizontalCentered="1"/>
  <pageMargins left="0.39370078740157483" right="0.39370078740157483" top="0.39370078740157483" bottom="0.39370078740157483" header="0.31496062992125984" footer="0.31496062992125984"/>
  <pageSetup paperSize="123" orientation="landscape" horizontalDpi="1200" verticalDpi="1200" r:id="rId1"/>
  <ignoredErrors>
    <ignoredError sqref="B3:W16 B44:W53 B40:I40 U40:W40 B41:I41 U41:W41 O43 L43:M43 U43:W43 B37:W39 B36:R36 U36:W36 K40:Q40 K41:Q41 L42:M42 B26:O26 B24:J25 R24:W25 B28:W35 B27:O27 Q27:W27 B22:W23 B21:F21 U21:W21 B18:W18 B17:F17 U17:W17 B20:W20 B19:O19 Q19:W19 Q26:W26" listDataValidation="1"/>
  </ignoredErrors>
  <legacyDrawing r:id="rId2"/>
  <tableParts count="1">
    <tablePart r:id="rId3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51B5505DAF2FE54FB50AEE78DA82C304" ma:contentTypeVersion="13" ma:contentTypeDescription="Crie um novo documento." ma:contentTypeScope="" ma:versionID="a9255b85d997875ae7ef2b82590981fd">
  <xsd:schema xmlns:xsd="http://www.w3.org/2001/XMLSchema" xmlns:xs="http://www.w3.org/2001/XMLSchema" xmlns:p="http://schemas.microsoft.com/office/2006/metadata/properties" xmlns:ns2="ecefb1b0-db54-4732-b6ed-4adec7203719" xmlns:ns3="879f848e-df11-4af0-89b7-83056a635590" targetNamespace="http://schemas.microsoft.com/office/2006/metadata/properties" ma:root="true" ma:fieldsID="f169685eae4d719c19db6d7ff100acca" ns2:_="" ns3:_="">
    <xsd:import namespace="ecefb1b0-db54-4732-b6ed-4adec7203719"/>
    <xsd:import namespace="879f848e-df11-4af0-89b7-83056a635590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DateTaken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ServiceLocation" minOccurs="0"/>
                <xsd:element ref="ns2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ecefb1b0-db54-4732-b6ed-4adec72037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OCR" ma:index="11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KeyPoints" ma:index="15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6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Location" ma:index="19" nillable="true" ma:displayName="Location" ma:internalName="MediaServiceLocation" ma:readOnly="true">
      <xsd:simpleType>
        <xsd:restriction base="dms:Text"/>
      </xsd:simpleType>
    </xsd:element>
    <xsd:element name="MediaLengthInSeconds" ma:index="20" nillable="true" ma:displayName="Length (seconds)" ma:internalName="MediaLengthInSeconds" ma:readOnly="true">
      <xsd:simpleType>
        <xsd:restriction base="dms:Unknow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79f848e-df11-4af0-89b7-83056a635590" elementFormDefault="qualified">
    <xsd:import namespace="http://schemas.microsoft.com/office/2006/documentManagement/types"/>
    <xsd:import namespace="http://schemas.microsoft.com/office/infopath/2007/PartnerControls"/>
    <xsd:element name="SharedWithUsers" ma:index="17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256BAE02-8EFA-4184-B1A1-30C64265A44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ecefb1b0-db54-4732-b6ed-4adec7203719"/>
    <ds:schemaRef ds:uri="879f848e-df11-4af0-89b7-83056a635590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C6C628BD-B0EC-4157-A700-10A2812802EF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AC77D19E-69A8-473E-A140-A6DCE0503B32}">
  <ds:schemaRefs>
    <ds:schemaRef ds:uri="879f848e-df11-4af0-89b7-83056a635590"/>
    <ds:schemaRef ds:uri="http://schemas.microsoft.com/office/2006/documentManagement/types"/>
    <ds:schemaRef ds:uri="http://purl.org/dc/elements/1.1/"/>
    <ds:schemaRef ds:uri="http://purl.org/dc/dcmitype/"/>
    <ds:schemaRef ds:uri="ecefb1b0-db54-4732-b6ed-4adec7203719"/>
    <ds:schemaRef ds:uri="http://www.w3.org/XML/1998/namespace"/>
    <ds:schemaRef ds:uri="http://purl.org/dc/terms/"/>
    <ds:schemaRef ds:uri="http://schemas.microsoft.com/office/infopath/2007/PartnerControls"/>
    <ds:schemaRef ds:uri="http://schemas.openxmlformats.org/package/2006/metadata/core-properties"/>
    <ds:schemaRef ds:uri="http://schemas.microsoft.com/office/2006/metadata/propertie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LF process control</vt:lpstr>
      <vt:lpstr>Remuneração AJG DPE_SP</vt:lpstr>
      <vt:lpstr>LF stata (usar pivot table)</vt:lpstr>
      <vt:lpstr>Partnerships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Leonel Ferreira</dc:creator>
  <cp:keywords/>
  <dc:description/>
  <cp:lastModifiedBy>Cesar Leonardo Valério</cp:lastModifiedBy>
  <cp:revision/>
  <cp:lastPrinted>2021-10-13T18:06:28Z</cp:lastPrinted>
  <dcterms:created xsi:type="dcterms:W3CDTF">2018-02-04T20:17:30Z</dcterms:created>
  <dcterms:modified xsi:type="dcterms:W3CDTF">2022-02-05T18:06:14Z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0x01010051B5505DAF2FE54FB50AEE78DA82C304</vt:lpwstr>
  </property>
  <property fmtid="{D5CDD505-2E9C-101B-9397-08002B2CF9AE}" pid="3" name="WorkbookGuid">
    <vt:lpwstr>0c63a3d9-800d-413d-959b-3919a78128b2</vt:lpwstr>
  </property>
</Properties>
</file>